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40" windowHeight="9384"/>
  </bookViews>
  <sheets>
    <sheet name="Top 10" sheetId="1" r:id="rId1"/>
    <sheet name="Top 20" sheetId="2" r:id="rId2"/>
    <sheet name="Top 30" sheetId="4" r:id="rId3"/>
    <sheet name="Top 40" sheetId="5" r:id="rId4"/>
    <sheet name="Top 50" sheetId="6" r:id="rId5"/>
    <sheet name="Top 60" sheetId="7" r:id="rId6"/>
    <sheet name="Extra" sheetId="9" r:id="rId7"/>
    <sheet name="Sheet1" sheetId="8" r:id="rId8"/>
    <sheet name="List of Fs" sheetId="3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9" l="1"/>
  <c r="P7" i="9"/>
  <c r="P6" i="9"/>
  <c r="P5" i="9"/>
  <c r="P4" i="9"/>
  <c r="J5" i="9"/>
  <c r="J4" i="9"/>
  <c r="H5" i="9"/>
  <c r="H4" i="9"/>
  <c r="F6" i="9"/>
  <c r="F8" i="9"/>
  <c r="F7" i="9"/>
  <c r="F5" i="9"/>
  <c r="F4" i="9"/>
  <c r="L24" i="7"/>
  <c r="L23" i="7"/>
  <c r="L22" i="7"/>
  <c r="L21" i="7"/>
  <c r="F21" i="7"/>
  <c r="E21" i="7"/>
  <c r="C21" i="7"/>
  <c r="K13" i="7" a="1"/>
  <c r="K13" i="7" s="1"/>
  <c r="L13" i="7"/>
  <c r="M13" i="7"/>
  <c r="N13" i="7"/>
  <c r="H16" i="7"/>
  <c r="H15" i="7"/>
  <c r="H14" i="7"/>
  <c r="H13" i="7"/>
  <c r="D16" i="7"/>
  <c r="D15" i="7"/>
  <c r="D14" i="7"/>
  <c r="D13" i="7"/>
  <c r="M5" i="7"/>
  <c r="M8" i="7"/>
  <c r="M7" i="7"/>
  <c r="M6" i="7"/>
  <c r="L8" i="7"/>
  <c r="L7" i="7"/>
  <c r="L6" i="7"/>
  <c r="L5" i="7"/>
  <c r="I8" i="7"/>
  <c r="I7" i="7"/>
  <c r="I6" i="7"/>
  <c r="I5" i="7"/>
  <c r="H8" i="7"/>
  <c r="H7" i="7"/>
  <c r="H6" i="7"/>
  <c r="H5" i="7"/>
  <c r="F8" i="7"/>
  <c r="E8" i="7"/>
  <c r="F7" i="7"/>
  <c r="E7" i="7"/>
  <c r="F6" i="7"/>
  <c r="E6" i="7"/>
  <c r="F5" i="7"/>
  <c r="E5" i="7"/>
  <c r="T13" i="6"/>
  <c r="Q13" i="6"/>
  <c r="N15" i="6"/>
  <c r="N13" i="6"/>
  <c r="K14" i="6"/>
  <c r="K13" i="6"/>
  <c r="H13" i="6"/>
  <c r="C14" i="6"/>
  <c r="C13" i="6"/>
  <c r="T10" i="6"/>
  <c r="S10" i="6"/>
  <c r="R10" i="6"/>
  <c r="T9" i="6"/>
  <c r="S9" i="6"/>
  <c r="R9" i="6"/>
  <c r="T8" i="6"/>
  <c r="S8" i="6"/>
  <c r="R8" i="6"/>
  <c r="T7" i="6"/>
  <c r="S7" i="6"/>
  <c r="R7" i="6"/>
  <c r="T6" i="6"/>
  <c r="S6" i="6"/>
  <c r="R6" i="6"/>
  <c r="T5" i="6"/>
  <c r="S5" i="6"/>
  <c r="R5" i="6"/>
  <c r="T4" i="6"/>
  <c r="S4" i="6"/>
  <c r="R4" i="6"/>
  <c r="O10" i="6"/>
  <c r="O9" i="6"/>
  <c r="O8" i="6"/>
  <c r="O7" i="6"/>
  <c r="O6" i="6"/>
  <c r="O5" i="6"/>
  <c r="O4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J5" i="6"/>
  <c r="I5" i="6"/>
  <c r="H5" i="6"/>
  <c r="J4" i="6"/>
  <c r="I4" i="6"/>
  <c r="H4" i="6"/>
  <c r="E10" i="6"/>
  <c r="E9" i="6"/>
  <c r="E8" i="6"/>
  <c r="E7" i="6"/>
  <c r="E6" i="6"/>
  <c r="E5" i="6"/>
  <c r="E4" i="6"/>
  <c r="E16" i="5"/>
  <c r="E15" i="5"/>
  <c r="H20" i="5"/>
  <c r="D23" i="5"/>
  <c r="D22" i="5"/>
  <c r="D21" i="5"/>
  <c r="D20" i="5"/>
  <c r="N17" i="5"/>
  <c r="N16" i="5"/>
  <c r="N15" i="5"/>
  <c r="N14" i="5"/>
  <c r="N13" i="5"/>
  <c r="N12" i="5"/>
  <c r="J17" i="5"/>
  <c r="K17" i="5"/>
  <c r="K16" i="5"/>
  <c r="K15" i="5"/>
  <c r="K14" i="5"/>
  <c r="K13" i="5"/>
  <c r="K12" i="5"/>
  <c r="H17" i="5"/>
  <c r="H16" i="5"/>
  <c r="H15" i="5"/>
  <c r="H14" i="5"/>
  <c r="H13" i="5"/>
  <c r="H12" i="5"/>
  <c r="D16" i="5"/>
  <c r="D15" i="5"/>
  <c r="D13" i="5"/>
  <c r="D12" i="5"/>
  <c r="M6" i="5"/>
  <c r="M3" i="5"/>
  <c r="J6" i="5"/>
  <c r="J3" i="5"/>
  <c r="C4" i="5"/>
  <c r="P19" i="4"/>
  <c r="P18" i="4"/>
  <c r="M19" i="4"/>
  <c r="M18" i="4"/>
  <c r="J18" i="4"/>
  <c r="G22" i="4"/>
  <c r="G21" i="4"/>
  <c r="G20" i="4"/>
  <c r="G19" i="4"/>
  <c r="G18" i="4"/>
  <c r="D22" i="4"/>
  <c r="D19" i="4"/>
  <c r="K12" i="4"/>
  <c r="E15" i="4"/>
  <c r="E14" i="4"/>
  <c r="E13" i="4"/>
  <c r="E12" i="4"/>
  <c r="F13" i="4" s="1"/>
  <c r="F12" i="4"/>
  <c r="I7" i="4"/>
  <c r="F5" i="4"/>
  <c r="H36" i="2"/>
  <c r="H35" i="2"/>
  <c r="E40" i="2"/>
  <c r="E39" i="2"/>
  <c r="E38" i="2"/>
  <c r="E37" i="2"/>
  <c r="E36" i="2"/>
  <c r="E35" i="2"/>
  <c r="E34" i="2"/>
  <c r="E33" i="2"/>
  <c r="J27" i="2"/>
  <c r="J26" i="2"/>
  <c r="J25" i="2"/>
  <c r="F26" i="2"/>
  <c r="F25" i="2"/>
  <c r="D29" i="2"/>
  <c r="D28" i="2"/>
  <c r="D27" i="2"/>
  <c r="D26" i="2"/>
  <c r="D25" i="2"/>
  <c r="J18" i="2"/>
  <c r="G16" i="2"/>
  <c r="D17" i="2"/>
  <c r="D16" i="2"/>
  <c r="J11" i="2"/>
  <c r="J10" i="2"/>
  <c r="J9" i="2"/>
  <c r="J8" i="2"/>
  <c r="J7" i="2"/>
  <c r="J6" i="2"/>
  <c r="J5" i="2"/>
  <c r="G9" i="2"/>
  <c r="G8" i="2"/>
  <c r="G7" i="2"/>
  <c r="D5" i="2"/>
  <c r="S4" i="9"/>
  <c r="S10" i="9"/>
  <c r="S9" i="9"/>
  <c r="S5" i="9"/>
  <c r="S8" i="9"/>
  <c r="S7" i="9"/>
  <c r="S6" i="9"/>
  <c r="I21" i="7"/>
  <c r="L6" i="4" l="1"/>
  <c r="N74" i="1"/>
  <c r="N64" i="1"/>
  <c r="N63" i="1"/>
  <c r="N62" i="1"/>
  <c r="N61" i="1"/>
  <c r="N60" i="1"/>
  <c r="N59" i="1"/>
  <c r="N58" i="1"/>
  <c r="J58" i="1"/>
  <c r="J59" i="1"/>
  <c r="G61" i="1"/>
  <c r="G59" i="1"/>
  <c r="D64" i="1"/>
  <c r="D63" i="1"/>
  <c r="D62" i="1"/>
  <c r="D61" i="1"/>
  <c r="D60" i="1"/>
  <c r="D59" i="1"/>
  <c r="M52" i="1"/>
  <c r="J49" i="1"/>
  <c r="E54" i="1"/>
  <c r="E53" i="1"/>
  <c r="E52" i="1"/>
  <c r="E51" i="1"/>
  <c r="E50" i="1"/>
  <c r="E49" i="1"/>
  <c r="N34" i="1"/>
  <c r="H40" i="1"/>
  <c r="H37" i="1"/>
  <c r="H36" i="1"/>
  <c r="H35" i="1"/>
  <c r="H34" i="1"/>
  <c r="C33" i="1"/>
  <c r="O19" i="1"/>
  <c r="H22" i="1"/>
  <c r="H21" i="1"/>
  <c r="H20" i="1"/>
  <c r="H19" i="1"/>
  <c r="C29" i="1"/>
  <c r="B29" i="1"/>
  <c r="O4" i="1"/>
  <c r="H7" i="1"/>
  <c r="H6" i="1"/>
  <c r="H5" i="1"/>
  <c r="H4" i="1"/>
  <c r="C14" i="1"/>
  <c r="B14" i="1"/>
  <c r="C22" i="5" l="1"/>
  <c r="M15" i="5"/>
  <c r="J14" i="5"/>
  <c r="L74" i="1" l="1"/>
</calcChain>
</file>

<file path=xl/sharedStrings.xml><?xml version="1.0" encoding="utf-8"?>
<sst xmlns="http://schemas.openxmlformats.org/spreadsheetml/2006/main" count="526" uniqueCount="358">
  <si>
    <t>Sum</t>
  </si>
  <si>
    <t>SumIf</t>
  </si>
  <si>
    <t>Apples</t>
  </si>
  <si>
    <t>Oranges</t>
  </si>
  <si>
    <t>Grapes</t>
  </si>
  <si>
    <t>Bananas</t>
  </si>
  <si>
    <t>Kiwis</t>
  </si>
  <si>
    <t>Pears</t>
  </si>
  <si>
    <t>Fruit</t>
  </si>
  <si>
    <t>Volume</t>
  </si>
  <si>
    <t>Units</t>
  </si>
  <si>
    <t>Find Volume For:</t>
  </si>
  <si>
    <t>Team</t>
  </si>
  <si>
    <t>Player</t>
  </si>
  <si>
    <t>Barcelona</t>
  </si>
  <si>
    <t>Juventus</t>
  </si>
  <si>
    <t>Age</t>
  </si>
  <si>
    <t>Messi</t>
  </si>
  <si>
    <t>Sterling</t>
  </si>
  <si>
    <t>De Bruyne</t>
  </si>
  <si>
    <t>SumIfs</t>
  </si>
  <si>
    <t>Retailer</t>
  </si>
  <si>
    <t>Walmart</t>
  </si>
  <si>
    <t>Tesco</t>
  </si>
  <si>
    <t>Lidl</t>
  </si>
  <si>
    <t>Product</t>
  </si>
  <si>
    <t>Sales</t>
  </si>
  <si>
    <t>Price</t>
  </si>
  <si>
    <t>Wine</t>
  </si>
  <si>
    <t>Total Sales</t>
  </si>
  <si>
    <t>Find Sales For Price:</t>
  </si>
  <si>
    <t>In</t>
  </si>
  <si>
    <t>Average</t>
  </si>
  <si>
    <t>AverageIf</t>
  </si>
  <si>
    <t>AverageIfs</t>
  </si>
  <si>
    <t>Count</t>
  </si>
  <si>
    <t>CountIf</t>
  </si>
  <si>
    <t>CountIfs</t>
  </si>
  <si>
    <t>Count No. Of</t>
  </si>
  <si>
    <t>Less Than</t>
  </si>
  <si>
    <t>Neymar</t>
  </si>
  <si>
    <t>Ronaldo</t>
  </si>
  <si>
    <t>Hazard</t>
  </si>
  <si>
    <t>Pogba</t>
  </si>
  <si>
    <t>Modric</t>
  </si>
  <si>
    <t>S. Ramos</t>
  </si>
  <si>
    <t>Mandzukic</t>
  </si>
  <si>
    <t>PSG</t>
  </si>
  <si>
    <t>Man City</t>
  </si>
  <si>
    <t>Chelsea</t>
  </si>
  <si>
    <t>Man Utd</t>
  </si>
  <si>
    <t>R Madrid</t>
  </si>
  <si>
    <t>Mbappe</t>
  </si>
  <si>
    <t>RM, Over 30</t>
  </si>
  <si>
    <t>Company</t>
  </si>
  <si>
    <t>Turnover</t>
  </si>
  <si>
    <t>Profit</t>
  </si>
  <si>
    <t>Sainsbury's</t>
  </si>
  <si>
    <t>Asda</t>
  </si>
  <si>
    <t>Waitrose</t>
  </si>
  <si>
    <t>Aldi</t>
  </si>
  <si>
    <t>Evaluation</t>
  </si>
  <si>
    <t>Vlookup</t>
  </si>
  <si>
    <t>Market Cap</t>
  </si>
  <si>
    <t>Apple</t>
  </si>
  <si>
    <t>Microsoft</t>
  </si>
  <si>
    <t>Alphabet</t>
  </si>
  <si>
    <t>Facebook</t>
  </si>
  <si>
    <t>Amazon</t>
  </si>
  <si>
    <t>Twitter</t>
  </si>
  <si>
    <t>Find MC For:</t>
  </si>
  <si>
    <t>Hlookup</t>
  </si>
  <si>
    <t>Name</t>
  </si>
  <si>
    <t>Taylor</t>
  </si>
  <si>
    <t>Luke</t>
  </si>
  <si>
    <t>Collin</t>
  </si>
  <si>
    <t>Maria</t>
  </si>
  <si>
    <t>Find the age of:</t>
  </si>
  <si>
    <t>Concatenate</t>
  </si>
  <si>
    <t>First Name</t>
  </si>
  <si>
    <t>Surname</t>
  </si>
  <si>
    <t>Jimmy</t>
  </si>
  <si>
    <t>Connor</t>
  </si>
  <si>
    <t>Roger</t>
  </si>
  <si>
    <t>Federer</t>
  </si>
  <si>
    <t>Pete</t>
  </si>
  <si>
    <t>Sampras</t>
  </si>
  <si>
    <t>Rafael</t>
  </si>
  <si>
    <t>Nadal</t>
  </si>
  <si>
    <t>Bjorn</t>
  </si>
  <si>
    <t>Borg</t>
  </si>
  <si>
    <t>Novak</t>
  </si>
  <si>
    <t>Djokovic</t>
  </si>
  <si>
    <t>Max / Min</t>
  </si>
  <si>
    <t>Max Is:</t>
  </si>
  <si>
    <t>Min Is:</t>
  </si>
  <si>
    <t>And / Or</t>
  </si>
  <si>
    <t>If Statement</t>
  </si>
  <si>
    <t>I caN dO tHiS</t>
  </si>
  <si>
    <t>this is awesome</t>
  </si>
  <si>
    <t>I lIKe tHiS cOURSE</t>
  </si>
  <si>
    <t>Proper / Lower / Upper</t>
  </si>
  <si>
    <t>CONSisteNCY IS IMPORTANT</t>
  </si>
  <si>
    <t>meRRy cHrIsTmAs</t>
  </si>
  <si>
    <t>HappY bIRTHDAy</t>
  </si>
  <si>
    <t>ThEsE FoRmUlAs ArE eAsY</t>
  </si>
  <si>
    <t>I          can           do       this</t>
  </si>
  <si>
    <t xml:space="preserve">         This is            awesome</t>
  </si>
  <si>
    <t xml:space="preserve">   Consistency                  is important</t>
  </si>
  <si>
    <t>I     like    this       course</t>
  </si>
  <si>
    <t>Merry                                   Christmas</t>
  </si>
  <si>
    <t>Trim / Clean</t>
  </si>
  <si>
    <t>sum</t>
  </si>
  <si>
    <t>sumif</t>
  </si>
  <si>
    <t>sumifs</t>
  </si>
  <si>
    <t>average</t>
  </si>
  <si>
    <t>averageif</t>
  </si>
  <si>
    <t>averageifs</t>
  </si>
  <si>
    <t>count</t>
  </si>
  <si>
    <t>countif</t>
  </si>
  <si>
    <t>countifs</t>
  </si>
  <si>
    <t>If</t>
  </si>
  <si>
    <t>vlookup</t>
  </si>
  <si>
    <t>hlookup</t>
  </si>
  <si>
    <t>concatenate</t>
  </si>
  <si>
    <t>max</t>
  </si>
  <si>
    <t>min</t>
  </si>
  <si>
    <t>and</t>
  </si>
  <si>
    <t>or</t>
  </si>
  <si>
    <t>proper</t>
  </si>
  <si>
    <t>lower</t>
  </si>
  <si>
    <t>upper</t>
  </si>
  <si>
    <t>trim</t>
  </si>
  <si>
    <t>clean</t>
  </si>
  <si>
    <t>These     Formulas    Are     Easy</t>
  </si>
  <si>
    <t>Tim</t>
  </si>
  <si>
    <t>Jason</t>
  </si>
  <si>
    <t>Marta</t>
  </si>
  <si>
    <t>Henrietta</t>
  </si>
  <si>
    <t>Counta / Countblank</t>
  </si>
  <si>
    <t>Have A Good Day</t>
  </si>
  <si>
    <t>Left/Right/Mid</t>
  </si>
  <si>
    <t>Left - First 4</t>
  </si>
  <si>
    <t>Right - First 8</t>
  </si>
  <si>
    <t>counta</t>
  </si>
  <si>
    <t>countblank</t>
  </si>
  <si>
    <t>left</t>
  </si>
  <si>
    <t>mid</t>
  </si>
  <si>
    <t>right</t>
  </si>
  <si>
    <t>Mid - Start at 8, (5)</t>
  </si>
  <si>
    <t>Len</t>
  </si>
  <si>
    <t>Have</t>
  </si>
  <si>
    <t>A</t>
  </si>
  <si>
    <t>Good</t>
  </si>
  <si>
    <t>Day</t>
  </si>
  <si>
    <t>,</t>
  </si>
  <si>
    <t>David</t>
  </si>
  <si>
    <t xml:space="preserve">Exception  </t>
  </si>
  <si>
    <t>Days</t>
  </si>
  <si>
    <t>Networkdays</t>
  </si>
  <si>
    <t>Sqrt/Sqrtpi</t>
  </si>
  <si>
    <t>Abs</t>
  </si>
  <si>
    <t>Now/Today</t>
  </si>
  <si>
    <t>Round/Up/Down</t>
  </si>
  <si>
    <t>Index/Match/IndexMatch</t>
  </si>
  <si>
    <t>Jim</t>
  </si>
  <si>
    <t>Tira</t>
  </si>
  <si>
    <t>Gregg</t>
  </si>
  <si>
    <t>Jane</t>
  </si>
  <si>
    <t>Bryan</t>
  </si>
  <si>
    <t>Nicolette</t>
  </si>
  <si>
    <t>Sam</t>
  </si>
  <si>
    <t>len</t>
  </si>
  <si>
    <t>days</t>
  </si>
  <si>
    <t>networkdays</t>
  </si>
  <si>
    <t>sqrt</t>
  </si>
  <si>
    <t>sqrtpi</t>
  </si>
  <si>
    <t>abs</t>
  </si>
  <si>
    <t>now</t>
  </si>
  <si>
    <t>today</t>
  </si>
  <si>
    <t>round</t>
  </si>
  <si>
    <t>roundup</t>
  </si>
  <si>
    <t>rounddown</t>
  </si>
  <si>
    <t>index</t>
  </si>
  <si>
    <t>match</t>
  </si>
  <si>
    <t>weeknum</t>
  </si>
  <si>
    <t>weekday</t>
  </si>
  <si>
    <t>WeekNum/WeekDay</t>
  </si>
  <si>
    <t>WeekNum</t>
  </si>
  <si>
    <t>WeekDay</t>
  </si>
  <si>
    <t>Sum &amp; Offset</t>
  </si>
  <si>
    <t>Choose</t>
  </si>
  <si>
    <t>J</t>
  </si>
  <si>
    <t>P</t>
  </si>
  <si>
    <t>G</t>
  </si>
  <si>
    <t>Cell</t>
  </si>
  <si>
    <t>Sumproduct</t>
  </si>
  <si>
    <t>Iferror / Xor</t>
  </si>
  <si>
    <t>Carl</t>
  </si>
  <si>
    <t>John</t>
  </si>
  <si>
    <t>Large/Small</t>
  </si>
  <si>
    <t>Large, 3th</t>
  </si>
  <si>
    <t>Small, 2nd</t>
  </si>
  <si>
    <t>Rank.eq</t>
  </si>
  <si>
    <t>tuttle</t>
  </si>
  <si>
    <t>London17</t>
  </si>
  <si>
    <t>Replace / Substitute</t>
  </si>
  <si>
    <t>great</t>
  </si>
  <si>
    <t>great gatsby</t>
  </si>
  <si>
    <t>Find</t>
  </si>
  <si>
    <t>https://www.google.com/</t>
  </si>
  <si>
    <t>Hyperlink</t>
  </si>
  <si>
    <t>sum/offset</t>
  </si>
  <si>
    <t>choose</t>
  </si>
  <si>
    <t>cell</t>
  </si>
  <si>
    <t>sumproduct</t>
  </si>
  <si>
    <t>iferror</t>
  </si>
  <si>
    <t>xor</t>
  </si>
  <si>
    <t>large</t>
  </si>
  <si>
    <t>small</t>
  </si>
  <si>
    <t>rank</t>
  </si>
  <si>
    <t>rept</t>
  </si>
  <si>
    <t>replace</t>
  </si>
  <si>
    <t>substitute</t>
  </si>
  <si>
    <t>find</t>
  </si>
  <si>
    <t>hyperlink</t>
  </si>
  <si>
    <t>Column / Columns</t>
  </si>
  <si>
    <t>cell1</t>
  </si>
  <si>
    <t>Array1</t>
  </si>
  <si>
    <t>Row / Rows</t>
  </si>
  <si>
    <t>Isna / Iserr</t>
  </si>
  <si>
    <t>#N\A</t>
  </si>
  <si>
    <t>Iseven / Isodd</t>
  </si>
  <si>
    <t>IsNumber / IsFormula</t>
  </si>
  <si>
    <t>Joe</t>
  </si>
  <si>
    <t>IsText / IsNonText</t>
  </si>
  <si>
    <t>I like formulas</t>
  </si>
  <si>
    <t>IsBlank / Not</t>
  </si>
  <si>
    <t>IsLogical / IsRef</t>
  </si>
  <si>
    <t>column</t>
  </si>
  <si>
    <t>columns</t>
  </si>
  <si>
    <t>row</t>
  </si>
  <si>
    <t>rows</t>
  </si>
  <si>
    <t>isna</t>
  </si>
  <si>
    <t>iserr</t>
  </si>
  <si>
    <t>iseven</t>
  </si>
  <si>
    <t>isodd</t>
  </si>
  <si>
    <t>isnumber</t>
  </si>
  <si>
    <t>isformula</t>
  </si>
  <si>
    <t>istext</t>
  </si>
  <si>
    <t>isnontext</t>
  </si>
  <si>
    <t>isblank</t>
  </si>
  <si>
    <t>not</t>
  </si>
  <si>
    <t>islogical</t>
  </si>
  <si>
    <t>isref</t>
  </si>
  <si>
    <t>iserror</t>
  </si>
  <si>
    <t>date</t>
  </si>
  <si>
    <t>year</t>
  </si>
  <si>
    <t>month</t>
  </si>
  <si>
    <t>day</t>
  </si>
  <si>
    <t>Date</t>
  </si>
  <si>
    <t>Year</t>
  </si>
  <si>
    <t>Month</t>
  </si>
  <si>
    <t>Year/Month/Day</t>
  </si>
  <si>
    <t>Time</t>
  </si>
  <si>
    <t>Hour/Minute/Second</t>
  </si>
  <si>
    <t>Hour</t>
  </si>
  <si>
    <t>Minute</t>
  </si>
  <si>
    <t>Second</t>
  </si>
  <si>
    <t>DateValue/TimeValue</t>
  </si>
  <si>
    <t>Days360</t>
  </si>
  <si>
    <t>EDate</t>
  </si>
  <si>
    <t>EOMonth</t>
  </si>
  <si>
    <t>Workday</t>
  </si>
  <si>
    <t>Yearfrac</t>
  </si>
  <si>
    <t>time</t>
  </si>
  <si>
    <t>hour</t>
  </si>
  <si>
    <t>minute</t>
  </si>
  <si>
    <t>second</t>
  </si>
  <si>
    <t>datevalue</t>
  </si>
  <si>
    <t>timevalue</t>
  </si>
  <si>
    <t>days360</t>
  </si>
  <si>
    <t>edate</t>
  </si>
  <si>
    <t>eomonth</t>
  </si>
  <si>
    <t>workday</t>
  </si>
  <si>
    <t>yearfrac</t>
  </si>
  <si>
    <t>the</t>
  </si>
  <si>
    <t>00??</t>
  </si>
  <si>
    <t>The cat in the hat</t>
  </si>
  <si>
    <t>01-A-0010</t>
  </si>
  <si>
    <t>Find_Text</t>
  </si>
  <si>
    <t>Within_Text</t>
  </si>
  <si>
    <t>Start_Num</t>
  </si>
  <si>
    <t>Search</t>
  </si>
  <si>
    <t>Find Formula</t>
  </si>
  <si>
    <t>Search Formula</t>
  </si>
  <si>
    <t>Rand</t>
  </si>
  <si>
    <t>Randbetween</t>
  </si>
  <si>
    <t>Rand &amp; Randbetween</t>
  </si>
  <si>
    <t>search</t>
  </si>
  <si>
    <t>rand</t>
  </si>
  <si>
    <t>randbetween</t>
  </si>
  <si>
    <t>Numbers</t>
  </si>
  <si>
    <t>Int</t>
  </si>
  <si>
    <t>Trunc</t>
  </si>
  <si>
    <t>Int &amp; Trunc</t>
  </si>
  <si>
    <t>int</t>
  </si>
  <si>
    <t>trunc</t>
  </si>
  <si>
    <t>mod</t>
  </si>
  <si>
    <t>Number</t>
  </si>
  <si>
    <t>Divisor</t>
  </si>
  <si>
    <t>Mod</t>
  </si>
  <si>
    <t>mround</t>
  </si>
  <si>
    <t>Multiple</t>
  </si>
  <si>
    <t>Result</t>
  </si>
  <si>
    <t>Mround</t>
  </si>
  <si>
    <t>Vertical No.s</t>
  </si>
  <si>
    <t>Transpose</t>
  </si>
  <si>
    <t>transpose</t>
  </si>
  <si>
    <t>Address</t>
  </si>
  <si>
    <t>Cells</t>
  </si>
  <si>
    <t>$A$1</t>
  </si>
  <si>
    <t>A$1</t>
  </si>
  <si>
    <t>$A1</t>
  </si>
  <si>
    <t>A1</t>
  </si>
  <si>
    <t>address</t>
  </si>
  <si>
    <t>True &amp; False</t>
  </si>
  <si>
    <t>indirect</t>
  </si>
  <si>
    <t>Indirect</t>
  </si>
  <si>
    <t>Sheet Name</t>
  </si>
  <si>
    <t>Error.Type</t>
  </si>
  <si>
    <t>Error</t>
  </si>
  <si>
    <t>error.type</t>
  </si>
  <si>
    <t>Rept</t>
  </si>
  <si>
    <t>No. of Times</t>
  </si>
  <si>
    <t>3/1/2019</t>
  </si>
  <si>
    <t>12:00</t>
  </si>
  <si>
    <t>Sheet1</t>
  </si>
  <si>
    <t>Robert</t>
  </si>
  <si>
    <t>Ken</t>
  </si>
  <si>
    <t>Stewart</t>
  </si>
  <si>
    <t>Find Age for</t>
  </si>
  <si>
    <t>Bob</t>
  </si>
  <si>
    <t>Richard</t>
  </si>
  <si>
    <t>Iferror &amp; Vlookup</t>
  </si>
  <si>
    <t>Left &amp; Len</t>
  </si>
  <si>
    <t>What day is it today</t>
  </si>
  <si>
    <t>0411 221118 02</t>
  </si>
  <si>
    <t>Numbervalue &amp; Left</t>
  </si>
  <si>
    <t>If &amp; And/Or</t>
  </si>
  <si>
    <t>Delivery date</t>
  </si>
  <si>
    <t>Item No.</t>
  </si>
  <si>
    <t>Quantity</t>
  </si>
  <si>
    <t>Criteria</t>
  </si>
  <si>
    <t>Morrison</t>
  </si>
  <si>
    <t>Iceland</t>
  </si>
  <si>
    <t>Vlookup &amp; Indirect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</si>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</sst>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400]h:mm:ss\ AM/PM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517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4" fillId="0" borderId="0" xfId="1"/>
    <xf numFmtId="0" fontId="0" fillId="0" borderId="0" xfId="0" applyBorder="1"/>
    <xf numFmtId="0" fontId="0" fillId="0" borderId="4" xfId="0" applyBorder="1"/>
    <xf numFmtId="0" fontId="0" fillId="0" borderId="8" xfId="0" applyBorder="1"/>
    <xf numFmtId="0" fontId="0" fillId="0" borderId="6" xfId="0" applyBorder="1"/>
    <xf numFmtId="0" fontId="0" fillId="0" borderId="3" xfId="0" applyBorder="1"/>
    <xf numFmtId="14" fontId="0" fillId="0" borderId="3" xfId="0" applyNumberFormat="1" applyBorder="1"/>
    <xf numFmtId="1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1" applyBorder="1"/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3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21" fontId="0" fillId="0" borderId="12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21" fontId="0" fillId="0" borderId="14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Border="1"/>
    <xf numFmtId="0" fontId="0" fillId="0" borderId="4" xfId="0" applyBorder="1"/>
    <xf numFmtId="0" fontId="0" fillId="0" borderId="8" xfId="0" applyBorder="1"/>
    <xf numFmtId="0" fontId="0" fillId="0" borderId="6" xfId="0" applyBorder="1"/>
    <xf numFmtId="0" fontId="0" fillId="0" borderId="3" xfId="0" applyBorder="1"/>
    <xf numFmtId="0" fontId="0" fillId="0" borderId="4" xfId="0" quotePrefix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3" xfId="0" applyFill="1" applyBorder="1"/>
    <xf numFmtId="0" fontId="0" fillId="0" borderId="0" xfId="0" applyFill="1" applyBorder="1"/>
    <xf numFmtId="0" fontId="0" fillId="0" borderId="0" xfId="0" applyBorder="1"/>
    <xf numFmtId="0" fontId="0" fillId="0" borderId="4" xfId="0" applyBorder="1"/>
    <xf numFmtId="0" fontId="0" fillId="0" borderId="5" xfId="0" applyFill="1" applyBorder="1"/>
    <xf numFmtId="0" fontId="0" fillId="0" borderId="8" xfId="0" applyFill="1" applyBorder="1"/>
    <xf numFmtId="0" fontId="0" fillId="0" borderId="8" xfId="0" applyBorder="1"/>
    <xf numFmtId="0" fontId="0" fillId="0" borderId="6" xfId="0" applyBorder="1"/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" fontId="0" fillId="0" borderId="4" xfId="0" applyNumberFormat="1" applyBorder="1"/>
    <xf numFmtId="2" fontId="0" fillId="0" borderId="4" xfId="0" applyNumberFormat="1" applyBorder="1"/>
    <xf numFmtId="166" fontId="0" fillId="0" borderId="0" xfId="0" applyNumberFormat="1"/>
    <xf numFmtId="22" fontId="0" fillId="0" borderId="3" xfId="0" applyNumberFormat="1" applyBorder="1"/>
    <xf numFmtId="17" fontId="0" fillId="0" borderId="3" xfId="0" applyNumberFormat="1" applyBorder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left" vertical="center"/>
    </xf>
    <xf numFmtId="14" fontId="0" fillId="0" borderId="16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4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5" fillId="2" borderId="20" xfId="0" applyFont="1" applyFill="1" applyBorder="1"/>
    <xf numFmtId="14" fontId="0" fillId="0" borderId="0" xfId="0" applyNumberFormat="1" applyBorder="1"/>
    <xf numFmtId="14" fontId="0" fillId="0" borderId="8" xfId="0" applyNumberFormat="1" applyBorder="1"/>
    <xf numFmtId="0" fontId="6" fillId="0" borderId="0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2" fontId="0" fillId="0" borderId="2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65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Q74"/>
  <sheetViews>
    <sheetView tabSelected="1" zoomScale="99" zoomScaleNormal="99" workbookViewId="0"/>
  </sheetViews>
  <sheetFormatPr defaultRowHeight="14.4" x14ac:dyDescent="0.3"/>
  <cols>
    <col min="2" max="3" width="12.109375" bestFit="1" customWidth="1"/>
    <col min="4" max="4" width="18.33203125" customWidth="1"/>
    <col min="5" max="5" width="10.44140625" bestFit="1" customWidth="1"/>
    <col min="6" max="6" width="10.109375" bestFit="1" customWidth="1"/>
    <col min="7" max="7" width="16.33203125" bestFit="1" customWidth="1"/>
    <col min="8" max="8" width="11.109375" bestFit="1" customWidth="1"/>
    <col min="9" max="9" width="12.109375" bestFit="1" customWidth="1"/>
    <col min="10" max="10" width="14.33203125" bestFit="1" customWidth="1"/>
    <col min="12" max="12" width="14.6640625" bestFit="1" customWidth="1"/>
    <col min="13" max="13" width="17" bestFit="1" customWidth="1"/>
    <col min="14" max="14" width="18.88671875" bestFit="1" customWidth="1"/>
    <col min="15" max="15" width="10.44140625" bestFit="1" customWidth="1"/>
  </cols>
  <sheetData>
    <row r="1" spans="2:15" ht="15" thickBot="1" x14ac:dyDescent="0.35"/>
    <row r="2" spans="2:15" x14ac:dyDescent="0.3">
      <c r="B2" s="103" t="s">
        <v>0</v>
      </c>
      <c r="C2" s="105"/>
      <c r="E2" s="103" t="s">
        <v>1</v>
      </c>
      <c r="F2" s="104"/>
      <c r="G2" s="104"/>
      <c r="H2" s="105"/>
      <c r="J2" s="103" t="s">
        <v>20</v>
      </c>
      <c r="K2" s="104"/>
      <c r="L2" s="104"/>
      <c r="M2" s="104"/>
      <c r="N2" s="104"/>
      <c r="O2" s="105"/>
    </row>
    <row r="3" spans="2:15" x14ac:dyDescent="0.3">
      <c r="B3" s="1">
        <v>1</v>
      </c>
      <c r="C3" s="2">
        <v>1</v>
      </c>
      <c r="E3" s="6" t="s">
        <v>8</v>
      </c>
      <c r="F3" s="7" t="s">
        <v>9</v>
      </c>
      <c r="G3" s="7" t="s">
        <v>11</v>
      </c>
      <c r="H3" s="8" t="s">
        <v>9</v>
      </c>
      <c r="J3" s="11" t="s">
        <v>21</v>
      </c>
      <c r="K3" s="5" t="s">
        <v>25</v>
      </c>
      <c r="L3" s="5" t="s">
        <v>27</v>
      </c>
      <c r="M3" s="5" t="s">
        <v>26</v>
      </c>
      <c r="N3" s="5" t="s">
        <v>30</v>
      </c>
      <c r="O3" s="8" t="s">
        <v>29</v>
      </c>
    </row>
    <row r="4" spans="2:15" x14ac:dyDescent="0.3">
      <c r="B4" s="1">
        <v>6</v>
      </c>
      <c r="C4" s="2"/>
      <c r="E4" s="1" t="s">
        <v>2</v>
      </c>
      <c r="F4" s="9">
        <v>123</v>
      </c>
      <c r="G4" s="9" t="s">
        <v>4</v>
      </c>
      <c r="H4" s="90">
        <f>SUMIF($E$4:$E$14,G4,F4:F14)</f>
        <v>338</v>
      </c>
      <c r="J4" s="1" t="s">
        <v>22</v>
      </c>
      <c r="K4" s="9" t="s">
        <v>28</v>
      </c>
      <c r="L4" s="12">
        <v>6.99</v>
      </c>
      <c r="M4" s="13">
        <v>95736</v>
      </c>
      <c r="N4" s="12">
        <v>6.99</v>
      </c>
      <c r="O4" s="16">
        <f>SUMIFS($M$4:$M$14,$L$4:$L$14,N4,$J$4:$J$14,N6)</f>
        <v>134739</v>
      </c>
    </row>
    <row r="5" spans="2:15" x14ac:dyDescent="0.3">
      <c r="B5" s="1">
        <v>4</v>
      </c>
      <c r="C5" s="2">
        <v>3</v>
      </c>
      <c r="E5" s="1" t="s">
        <v>3</v>
      </c>
      <c r="F5" s="9">
        <v>160</v>
      </c>
      <c r="G5" s="9" t="s">
        <v>7</v>
      </c>
      <c r="H5" s="90">
        <f t="shared" ref="H5:H7" si="0">SUMIF($E$4:$E$14,G5,F5:F15)</f>
        <v>255</v>
      </c>
      <c r="J5" s="1" t="s">
        <v>23</v>
      </c>
      <c r="K5" s="9" t="s">
        <v>28</v>
      </c>
      <c r="L5" s="12">
        <v>6.99</v>
      </c>
      <c r="M5" s="13">
        <v>89375</v>
      </c>
      <c r="N5" s="7" t="s">
        <v>31</v>
      </c>
      <c r="O5" s="2"/>
    </row>
    <row r="6" spans="2:15" x14ac:dyDescent="0.3">
      <c r="B6" s="1">
        <v>7</v>
      </c>
      <c r="C6" s="2"/>
      <c r="E6" s="1" t="s">
        <v>4</v>
      </c>
      <c r="F6" s="9">
        <v>167</v>
      </c>
      <c r="G6" s="9" t="s">
        <v>2</v>
      </c>
      <c r="H6" s="90">
        <f t="shared" si="0"/>
        <v>345</v>
      </c>
      <c r="J6" s="1" t="s">
        <v>24</v>
      </c>
      <c r="K6" s="9" t="s">
        <v>28</v>
      </c>
      <c r="L6" s="12">
        <v>6.99</v>
      </c>
      <c r="M6" s="13">
        <v>90194</v>
      </c>
      <c r="N6" s="9" t="s">
        <v>22</v>
      </c>
      <c r="O6" s="16"/>
    </row>
    <row r="7" spans="2:15" x14ac:dyDescent="0.3">
      <c r="B7" s="1">
        <v>9</v>
      </c>
      <c r="C7" s="2">
        <v>4</v>
      </c>
      <c r="E7" s="1" t="s">
        <v>5</v>
      </c>
      <c r="F7" s="9">
        <v>164</v>
      </c>
      <c r="G7" s="9" t="s">
        <v>3</v>
      </c>
      <c r="H7" s="90">
        <f t="shared" si="0"/>
        <v>157</v>
      </c>
      <c r="J7" s="1" t="s">
        <v>22</v>
      </c>
      <c r="K7" s="9" t="s">
        <v>28</v>
      </c>
      <c r="L7" s="12">
        <v>6.99</v>
      </c>
      <c r="M7" s="13">
        <v>39003</v>
      </c>
      <c r="N7" s="9"/>
      <c r="O7" s="2"/>
    </row>
    <row r="8" spans="2:15" x14ac:dyDescent="0.3">
      <c r="B8" s="1">
        <v>8</v>
      </c>
      <c r="C8" s="2"/>
      <c r="E8" s="1" t="s">
        <v>2</v>
      </c>
      <c r="F8" s="9">
        <v>157</v>
      </c>
      <c r="G8" s="9"/>
      <c r="H8" s="2"/>
      <c r="J8" s="1" t="s">
        <v>23</v>
      </c>
      <c r="K8" s="9" t="s">
        <v>28</v>
      </c>
      <c r="L8" s="12">
        <v>6.99</v>
      </c>
      <c r="M8" s="13">
        <v>41957</v>
      </c>
      <c r="N8" s="9"/>
      <c r="O8" s="2"/>
    </row>
    <row r="9" spans="2:15" x14ac:dyDescent="0.3">
      <c r="B9" s="1">
        <v>6</v>
      </c>
      <c r="C9" s="2"/>
      <c r="E9" s="1" t="s">
        <v>4</v>
      </c>
      <c r="F9" s="9">
        <v>171</v>
      </c>
      <c r="G9" s="9"/>
      <c r="H9" s="2"/>
      <c r="J9" s="1" t="s">
        <v>24</v>
      </c>
      <c r="K9" s="9" t="s">
        <v>28</v>
      </c>
      <c r="L9" s="12">
        <v>6.99</v>
      </c>
      <c r="M9" s="13">
        <v>98767</v>
      </c>
      <c r="N9" s="9"/>
      <c r="O9" s="2"/>
    </row>
    <row r="10" spans="2:15" x14ac:dyDescent="0.3">
      <c r="B10" s="1">
        <v>3</v>
      </c>
      <c r="C10" s="2"/>
      <c r="E10" s="1" t="s">
        <v>6</v>
      </c>
      <c r="F10" s="9">
        <v>178</v>
      </c>
      <c r="G10" s="9"/>
      <c r="H10" s="2"/>
      <c r="J10" s="1" t="s">
        <v>22</v>
      </c>
      <c r="K10" s="9" t="s">
        <v>28</v>
      </c>
      <c r="L10" s="12">
        <v>19.989999999999998</v>
      </c>
      <c r="M10" s="13">
        <v>56401</v>
      </c>
      <c r="N10" s="9"/>
      <c r="O10" s="2"/>
    </row>
    <row r="11" spans="2:15" x14ac:dyDescent="0.3">
      <c r="B11" s="1">
        <v>1</v>
      </c>
      <c r="C11" s="2"/>
      <c r="E11" s="1" t="s">
        <v>7</v>
      </c>
      <c r="F11" s="9">
        <v>164</v>
      </c>
      <c r="G11" s="9"/>
      <c r="H11" s="2"/>
      <c r="J11" s="1" t="s">
        <v>23</v>
      </c>
      <c r="K11" s="9" t="s">
        <v>28</v>
      </c>
      <c r="L11" s="12">
        <v>19.989999999999998</v>
      </c>
      <c r="M11" s="13">
        <v>90846</v>
      </c>
      <c r="N11" s="9"/>
      <c r="O11" s="2"/>
    </row>
    <row r="12" spans="2:15" x14ac:dyDescent="0.3">
      <c r="B12" s="1">
        <v>10</v>
      </c>
      <c r="C12" s="2"/>
      <c r="E12" s="1" t="s">
        <v>7</v>
      </c>
      <c r="F12" s="9">
        <v>101</v>
      </c>
      <c r="G12" s="9"/>
      <c r="H12" s="2"/>
      <c r="J12" s="1" t="s">
        <v>24</v>
      </c>
      <c r="K12" s="9" t="s">
        <v>28</v>
      </c>
      <c r="L12" s="12">
        <v>19.989999999999998</v>
      </c>
      <c r="M12" s="13">
        <v>35281</v>
      </c>
      <c r="N12" s="9"/>
      <c r="O12" s="2"/>
    </row>
    <row r="13" spans="2:15" x14ac:dyDescent="0.3">
      <c r="B13" s="1">
        <v>1</v>
      </c>
      <c r="C13" s="2"/>
      <c r="E13" s="1" t="s">
        <v>3</v>
      </c>
      <c r="F13" s="9">
        <v>154</v>
      </c>
      <c r="G13" s="9"/>
      <c r="H13" s="2"/>
      <c r="J13" s="1" t="s">
        <v>22</v>
      </c>
      <c r="K13" s="9" t="s">
        <v>28</v>
      </c>
      <c r="L13" s="12">
        <v>19.989999999999998</v>
      </c>
      <c r="M13" s="13">
        <v>83931</v>
      </c>
      <c r="N13" s="9"/>
      <c r="O13" s="2"/>
    </row>
    <row r="14" spans="2:15" ht="15" thickBot="1" x14ac:dyDescent="0.35">
      <c r="B14" s="3">
        <f>SUM(B3:B13)</f>
        <v>56</v>
      </c>
      <c r="C14" s="4">
        <f>SUM(C3,C5,C7)</f>
        <v>8</v>
      </c>
      <c r="E14" s="3" t="s">
        <v>2</v>
      </c>
      <c r="F14" s="10">
        <v>180</v>
      </c>
      <c r="G14" s="10"/>
      <c r="H14" s="4"/>
      <c r="J14" s="3" t="s">
        <v>23</v>
      </c>
      <c r="K14" s="10" t="s">
        <v>28</v>
      </c>
      <c r="L14" s="14">
        <v>19.989999999999998</v>
      </c>
      <c r="M14" s="15">
        <v>70552</v>
      </c>
      <c r="N14" s="10"/>
      <c r="O14" s="4"/>
    </row>
    <row r="16" spans="2:15" ht="15" thickBot="1" x14ac:dyDescent="0.35"/>
    <row r="17" spans="2:15" x14ac:dyDescent="0.3">
      <c r="B17" s="103" t="s">
        <v>32</v>
      </c>
      <c r="C17" s="105"/>
      <c r="E17" s="103" t="s">
        <v>33</v>
      </c>
      <c r="F17" s="104"/>
      <c r="G17" s="104"/>
      <c r="H17" s="105"/>
      <c r="J17" s="103" t="s">
        <v>34</v>
      </c>
      <c r="K17" s="104"/>
      <c r="L17" s="104"/>
      <c r="M17" s="104"/>
      <c r="N17" s="104"/>
      <c r="O17" s="105"/>
    </row>
    <row r="18" spans="2:15" x14ac:dyDescent="0.3">
      <c r="B18" s="1">
        <v>1</v>
      </c>
      <c r="C18" s="2">
        <v>1</v>
      </c>
      <c r="E18" s="6" t="s">
        <v>8</v>
      </c>
      <c r="F18" s="7" t="s">
        <v>9</v>
      </c>
      <c r="G18" s="7" t="s">
        <v>11</v>
      </c>
      <c r="H18" s="8" t="s">
        <v>9</v>
      </c>
      <c r="J18" s="11" t="s">
        <v>21</v>
      </c>
      <c r="K18" s="5" t="s">
        <v>25</v>
      </c>
      <c r="L18" s="5" t="s">
        <v>27</v>
      </c>
      <c r="M18" s="5" t="s">
        <v>26</v>
      </c>
      <c r="N18" s="5" t="s">
        <v>30</v>
      </c>
      <c r="O18" s="8" t="s">
        <v>29</v>
      </c>
    </row>
    <row r="19" spans="2:15" x14ac:dyDescent="0.3">
      <c r="B19" s="1">
        <v>6</v>
      </c>
      <c r="C19" s="2"/>
      <c r="E19" s="1" t="s">
        <v>2</v>
      </c>
      <c r="F19" s="9">
        <v>123</v>
      </c>
      <c r="G19" s="9" t="s">
        <v>4</v>
      </c>
      <c r="H19" s="93">
        <f>AVERAGEIF($E$19:$E$29,G19,$F$19:$F$29)</f>
        <v>169</v>
      </c>
      <c r="J19" s="1" t="s">
        <v>22</v>
      </c>
      <c r="K19" s="9" t="s">
        <v>28</v>
      </c>
      <c r="L19" s="12">
        <v>6.99</v>
      </c>
      <c r="M19" s="13">
        <v>95736</v>
      </c>
      <c r="N19" s="12">
        <v>6.99</v>
      </c>
      <c r="O19" s="93">
        <f>AVERAGEIFS($M$19:$M$29,$L$19:$L$29,N19,$J$19:$J$29,N21)</f>
        <v>67369.5</v>
      </c>
    </row>
    <row r="20" spans="2:15" x14ac:dyDescent="0.3">
      <c r="B20" s="1">
        <v>4</v>
      </c>
      <c r="C20" s="2">
        <v>3</v>
      </c>
      <c r="E20" s="1" t="s">
        <v>3</v>
      </c>
      <c r="F20" s="9">
        <v>160</v>
      </c>
      <c r="G20" s="9" t="s">
        <v>7</v>
      </c>
      <c r="H20" s="93">
        <f t="shared" ref="H20:H22" si="1">AVERAGEIF($E$19:$E$29,G20,$F$19:$F$29)</f>
        <v>132.5</v>
      </c>
      <c r="J20" s="1" t="s">
        <v>23</v>
      </c>
      <c r="K20" s="9" t="s">
        <v>28</v>
      </c>
      <c r="L20" s="12">
        <v>6.99</v>
      </c>
      <c r="M20" s="13">
        <v>89375</v>
      </c>
      <c r="N20" s="7" t="s">
        <v>31</v>
      </c>
      <c r="O20" s="2"/>
    </row>
    <row r="21" spans="2:15" x14ac:dyDescent="0.3">
      <c r="B21" s="1">
        <v>7</v>
      </c>
      <c r="C21" s="2"/>
      <c r="E21" s="1" t="s">
        <v>4</v>
      </c>
      <c r="F21" s="9">
        <v>167</v>
      </c>
      <c r="G21" s="9" t="s">
        <v>2</v>
      </c>
      <c r="H21" s="93">
        <f t="shared" si="1"/>
        <v>153.33333333333334</v>
      </c>
      <c r="J21" s="1" t="s">
        <v>24</v>
      </c>
      <c r="K21" s="9" t="s">
        <v>28</v>
      </c>
      <c r="L21" s="12">
        <v>6.99</v>
      </c>
      <c r="M21" s="13">
        <v>90194</v>
      </c>
      <c r="N21" s="9" t="s">
        <v>22</v>
      </c>
      <c r="O21" s="16"/>
    </row>
    <row r="22" spans="2:15" x14ac:dyDescent="0.3">
      <c r="B22" s="1">
        <v>9</v>
      </c>
      <c r="C22" s="2">
        <v>4</v>
      </c>
      <c r="E22" s="1" t="s">
        <v>5</v>
      </c>
      <c r="F22" s="9">
        <v>164</v>
      </c>
      <c r="G22" s="9" t="s">
        <v>3</v>
      </c>
      <c r="H22" s="93">
        <f t="shared" si="1"/>
        <v>157</v>
      </c>
      <c r="J22" s="1" t="s">
        <v>22</v>
      </c>
      <c r="K22" s="9" t="s">
        <v>28</v>
      </c>
      <c r="L22" s="12">
        <v>6.99</v>
      </c>
      <c r="M22" s="13">
        <v>39003</v>
      </c>
      <c r="N22" s="9"/>
      <c r="O22" s="2"/>
    </row>
    <row r="23" spans="2:15" x14ac:dyDescent="0.3">
      <c r="B23" s="1">
        <v>8</v>
      </c>
      <c r="C23" s="2"/>
      <c r="E23" s="1" t="s">
        <v>2</v>
      </c>
      <c r="F23" s="9">
        <v>157</v>
      </c>
      <c r="G23" s="9"/>
      <c r="H23" s="2"/>
      <c r="J23" s="1" t="s">
        <v>23</v>
      </c>
      <c r="K23" s="9" t="s">
        <v>28</v>
      </c>
      <c r="L23" s="12">
        <v>6.99</v>
      </c>
      <c r="M23" s="13">
        <v>41957</v>
      </c>
      <c r="N23" s="9"/>
      <c r="O23" s="2"/>
    </row>
    <row r="24" spans="2:15" x14ac:dyDescent="0.3">
      <c r="B24" s="1">
        <v>6</v>
      </c>
      <c r="C24" s="2"/>
      <c r="E24" s="1" t="s">
        <v>4</v>
      </c>
      <c r="F24" s="9">
        <v>171</v>
      </c>
      <c r="G24" s="9"/>
      <c r="H24" s="2"/>
      <c r="J24" s="1" t="s">
        <v>24</v>
      </c>
      <c r="K24" s="9" t="s">
        <v>28</v>
      </c>
      <c r="L24" s="12">
        <v>6.99</v>
      </c>
      <c r="M24" s="13">
        <v>98767</v>
      </c>
      <c r="N24" s="9"/>
      <c r="O24" s="2"/>
    </row>
    <row r="25" spans="2:15" x14ac:dyDescent="0.3">
      <c r="B25" s="1">
        <v>3</v>
      </c>
      <c r="C25" s="2"/>
      <c r="E25" s="1" t="s">
        <v>6</v>
      </c>
      <c r="F25" s="9">
        <v>178</v>
      </c>
      <c r="G25" s="9"/>
      <c r="H25" s="2"/>
      <c r="J25" s="1" t="s">
        <v>22</v>
      </c>
      <c r="K25" s="9" t="s">
        <v>28</v>
      </c>
      <c r="L25" s="12">
        <v>19.989999999999998</v>
      </c>
      <c r="M25" s="13">
        <v>56401</v>
      </c>
      <c r="N25" s="9"/>
      <c r="O25" s="2"/>
    </row>
    <row r="26" spans="2:15" x14ac:dyDescent="0.3">
      <c r="B26" s="1">
        <v>1</v>
      </c>
      <c r="C26" s="2"/>
      <c r="E26" s="1" t="s">
        <v>7</v>
      </c>
      <c r="F26" s="9">
        <v>164</v>
      </c>
      <c r="G26" s="9"/>
      <c r="H26" s="2"/>
      <c r="J26" s="1" t="s">
        <v>23</v>
      </c>
      <c r="K26" s="9" t="s">
        <v>28</v>
      </c>
      <c r="L26" s="12">
        <v>19.989999999999998</v>
      </c>
      <c r="M26" s="13">
        <v>90846</v>
      </c>
      <c r="N26" s="9"/>
      <c r="O26" s="2"/>
    </row>
    <row r="27" spans="2:15" x14ac:dyDescent="0.3">
      <c r="B27" s="1">
        <v>10</v>
      </c>
      <c r="C27" s="2"/>
      <c r="E27" s="1" t="s">
        <v>7</v>
      </c>
      <c r="F27" s="9">
        <v>101</v>
      </c>
      <c r="G27" s="9"/>
      <c r="H27" s="2"/>
      <c r="J27" s="1" t="s">
        <v>24</v>
      </c>
      <c r="K27" s="9" t="s">
        <v>28</v>
      </c>
      <c r="L27" s="12">
        <v>19.989999999999998</v>
      </c>
      <c r="M27" s="13">
        <v>35281</v>
      </c>
      <c r="N27" s="9"/>
      <c r="O27" s="2"/>
    </row>
    <row r="28" spans="2:15" x14ac:dyDescent="0.3">
      <c r="B28" s="1">
        <v>1</v>
      </c>
      <c r="C28" s="2"/>
      <c r="E28" s="1" t="s">
        <v>3</v>
      </c>
      <c r="F28" s="9">
        <v>154</v>
      </c>
      <c r="G28" s="9"/>
      <c r="H28" s="2"/>
      <c r="J28" s="1" t="s">
        <v>22</v>
      </c>
      <c r="K28" s="9" t="s">
        <v>28</v>
      </c>
      <c r="L28" s="12">
        <v>19.989999999999998</v>
      </c>
      <c r="M28" s="13">
        <v>83931</v>
      </c>
      <c r="N28" s="9"/>
      <c r="O28" s="2"/>
    </row>
    <row r="29" spans="2:15" ht="15" thickBot="1" x14ac:dyDescent="0.35">
      <c r="B29" s="91">
        <f>AVERAGE(B18:B28)</f>
        <v>5.0909090909090908</v>
      </c>
      <c r="C29" s="92">
        <f>AVERAGE(C18,C20,C22)</f>
        <v>2.6666666666666665</v>
      </c>
      <c r="E29" s="3" t="s">
        <v>2</v>
      </c>
      <c r="F29" s="10">
        <v>180</v>
      </c>
      <c r="G29" s="10"/>
      <c r="H29" s="4"/>
      <c r="J29" s="3" t="s">
        <v>23</v>
      </c>
      <c r="K29" s="10" t="s">
        <v>28</v>
      </c>
      <c r="L29" s="14">
        <v>19.989999999999998</v>
      </c>
      <c r="M29" s="15">
        <v>70552</v>
      </c>
      <c r="N29" s="10"/>
      <c r="O29" s="4"/>
    </row>
    <row r="31" spans="2:15" ht="15" thickBot="1" x14ac:dyDescent="0.35"/>
    <row r="32" spans="2:15" x14ac:dyDescent="0.3">
      <c r="B32" s="103" t="s">
        <v>35</v>
      </c>
      <c r="C32" s="105"/>
      <c r="E32" s="103" t="s">
        <v>36</v>
      </c>
      <c r="F32" s="104"/>
      <c r="G32" s="104"/>
      <c r="H32" s="105"/>
      <c r="J32" s="103" t="s">
        <v>37</v>
      </c>
      <c r="K32" s="104"/>
      <c r="L32" s="104"/>
      <c r="M32" s="104"/>
      <c r="N32" s="105"/>
    </row>
    <row r="33" spans="2:16" x14ac:dyDescent="0.3">
      <c r="B33" s="1">
        <v>1</v>
      </c>
      <c r="C33" s="2">
        <f>COUNT(B33:B44)</f>
        <v>12</v>
      </c>
      <c r="E33" s="6" t="s">
        <v>8</v>
      </c>
      <c r="F33" s="7" t="s">
        <v>10</v>
      </c>
      <c r="G33" s="7" t="s">
        <v>38</v>
      </c>
      <c r="H33" s="8" t="s">
        <v>35</v>
      </c>
      <c r="J33" s="11" t="s">
        <v>13</v>
      </c>
      <c r="K33" s="5" t="s">
        <v>12</v>
      </c>
      <c r="L33" s="5" t="s">
        <v>16</v>
      </c>
      <c r="M33" s="5" t="s">
        <v>53</v>
      </c>
      <c r="N33" s="8" t="s">
        <v>35</v>
      </c>
    </row>
    <row r="34" spans="2:16" x14ac:dyDescent="0.3">
      <c r="B34" s="1">
        <v>6</v>
      </c>
      <c r="C34" s="2"/>
      <c r="E34" s="1" t="s">
        <v>2</v>
      </c>
      <c r="F34" s="9">
        <v>123</v>
      </c>
      <c r="G34" s="9" t="s">
        <v>4</v>
      </c>
      <c r="H34" s="2">
        <f>COUNTIF($E$34:$E$44,G34)</f>
        <v>2</v>
      </c>
      <c r="J34" s="1" t="s">
        <v>40</v>
      </c>
      <c r="K34" s="9" t="s">
        <v>47</v>
      </c>
      <c r="L34" s="18">
        <v>26</v>
      </c>
      <c r="M34" s="13" t="s">
        <v>51</v>
      </c>
      <c r="N34" s="20">
        <f>COUNTIFS($K$34:$K$44,$M$34,$L$34:$L$44,"&gt;"&amp;30)</f>
        <v>2</v>
      </c>
    </row>
    <row r="35" spans="2:16" x14ac:dyDescent="0.3">
      <c r="B35" s="1">
        <v>4</v>
      </c>
      <c r="C35" s="2"/>
      <c r="E35" s="1" t="s">
        <v>3</v>
      </c>
      <c r="F35" s="9">
        <v>160</v>
      </c>
      <c r="G35" s="9" t="s">
        <v>7</v>
      </c>
      <c r="H35" s="2">
        <f t="shared" ref="H35:H37" si="2">COUNTIF($E$34:$E$44,G35)</f>
        <v>2</v>
      </c>
      <c r="J35" s="1" t="s">
        <v>41</v>
      </c>
      <c r="K35" s="9" t="s">
        <v>15</v>
      </c>
      <c r="L35" s="18">
        <v>33</v>
      </c>
      <c r="M35" s="13">
        <v>30</v>
      </c>
      <c r="N35" s="21"/>
    </row>
    <row r="36" spans="2:16" x14ac:dyDescent="0.3">
      <c r="B36" s="1">
        <v>7</v>
      </c>
      <c r="C36" s="2"/>
      <c r="E36" s="1" t="s">
        <v>4</v>
      </c>
      <c r="F36" s="9">
        <v>167</v>
      </c>
      <c r="G36" s="9" t="s">
        <v>2</v>
      </c>
      <c r="H36" s="2">
        <f t="shared" si="2"/>
        <v>3</v>
      </c>
      <c r="J36" s="1" t="s">
        <v>17</v>
      </c>
      <c r="K36" s="9" t="s">
        <v>14</v>
      </c>
      <c r="L36" s="18">
        <v>31</v>
      </c>
      <c r="M36" s="13"/>
      <c r="N36" s="20"/>
    </row>
    <row r="37" spans="2:16" x14ac:dyDescent="0.3">
      <c r="B37" s="1">
        <v>9</v>
      </c>
      <c r="C37" s="2"/>
      <c r="E37" s="1" t="s">
        <v>5</v>
      </c>
      <c r="F37" s="9">
        <v>164</v>
      </c>
      <c r="G37" s="9" t="s">
        <v>3</v>
      </c>
      <c r="H37" s="2">
        <f t="shared" si="2"/>
        <v>2</v>
      </c>
      <c r="J37" s="1" t="s">
        <v>18</v>
      </c>
      <c r="K37" s="9" t="s">
        <v>48</v>
      </c>
      <c r="L37" s="18">
        <v>25</v>
      </c>
      <c r="M37" s="13"/>
      <c r="N37" s="20"/>
    </row>
    <row r="38" spans="2:16" x14ac:dyDescent="0.3">
      <c r="B38" s="1">
        <v>8</v>
      </c>
      <c r="C38" s="2"/>
      <c r="E38" s="1" t="s">
        <v>2</v>
      </c>
      <c r="F38" s="9">
        <v>157</v>
      </c>
      <c r="G38" s="17"/>
      <c r="H38" s="2"/>
      <c r="J38" s="1" t="s">
        <v>42</v>
      </c>
      <c r="K38" s="9" t="s">
        <v>49</v>
      </c>
      <c r="L38" s="18">
        <v>28</v>
      </c>
      <c r="M38" s="13"/>
      <c r="N38" s="20"/>
    </row>
    <row r="39" spans="2:16" x14ac:dyDescent="0.3">
      <c r="B39" s="1">
        <v>6</v>
      </c>
      <c r="C39" s="2"/>
      <c r="E39" s="1" t="s">
        <v>4</v>
      </c>
      <c r="F39" s="9">
        <v>171</v>
      </c>
      <c r="G39" s="7" t="s">
        <v>39</v>
      </c>
      <c r="H39" s="2"/>
      <c r="J39" s="1" t="s">
        <v>19</v>
      </c>
      <c r="K39" s="9" t="s">
        <v>48</v>
      </c>
      <c r="L39" s="18">
        <v>27</v>
      </c>
      <c r="M39" s="13"/>
      <c r="N39" s="20"/>
    </row>
    <row r="40" spans="2:16" x14ac:dyDescent="0.3">
      <c r="B40" s="1">
        <v>3</v>
      </c>
      <c r="C40" s="2"/>
      <c r="E40" s="1" t="s">
        <v>6</v>
      </c>
      <c r="F40" s="9">
        <v>178</v>
      </c>
      <c r="G40" s="9">
        <v>150</v>
      </c>
      <c r="H40" s="2">
        <f>COUNTIF($F$34:$F$44,"&lt;"&amp;150)</f>
        <v>2</v>
      </c>
      <c r="J40" s="1" t="s">
        <v>43</v>
      </c>
      <c r="K40" s="9" t="s">
        <v>50</v>
      </c>
      <c r="L40" s="18">
        <v>25</v>
      </c>
      <c r="M40" s="13"/>
      <c r="N40" s="20"/>
    </row>
    <row r="41" spans="2:16" x14ac:dyDescent="0.3">
      <c r="B41" s="1">
        <v>1</v>
      </c>
      <c r="C41" s="2"/>
      <c r="E41" s="1" t="s">
        <v>7</v>
      </c>
      <c r="F41" s="9">
        <v>164</v>
      </c>
      <c r="G41" s="9"/>
      <c r="H41" s="2"/>
      <c r="J41" s="1" t="s">
        <v>44</v>
      </c>
      <c r="K41" s="9" t="s">
        <v>51</v>
      </c>
      <c r="L41" s="18">
        <v>33</v>
      </c>
      <c r="M41" s="13"/>
      <c r="N41" s="20"/>
    </row>
    <row r="42" spans="2:16" x14ac:dyDescent="0.3">
      <c r="B42" s="1">
        <v>10</v>
      </c>
      <c r="C42" s="2"/>
      <c r="E42" s="1" t="s">
        <v>7</v>
      </c>
      <c r="F42" s="9">
        <v>101</v>
      </c>
      <c r="G42" s="9"/>
      <c r="H42" s="2"/>
      <c r="J42" s="1" t="s">
        <v>45</v>
      </c>
      <c r="K42" s="9" t="s">
        <v>51</v>
      </c>
      <c r="L42" s="18">
        <v>33</v>
      </c>
      <c r="M42" s="13"/>
      <c r="N42" s="20"/>
    </row>
    <row r="43" spans="2:16" x14ac:dyDescent="0.3">
      <c r="B43" s="1">
        <v>1</v>
      </c>
      <c r="C43" s="2"/>
      <c r="E43" s="1" t="s">
        <v>3</v>
      </c>
      <c r="F43" s="9">
        <v>154</v>
      </c>
      <c r="G43" s="9"/>
      <c r="H43" s="2"/>
      <c r="J43" s="1" t="s">
        <v>46</v>
      </c>
      <c r="K43" s="9" t="s">
        <v>15</v>
      </c>
      <c r="L43" s="18">
        <v>32</v>
      </c>
      <c r="M43" s="13"/>
      <c r="N43" s="20"/>
    </row>
    <row r="44" spans="2:16" ht="15" thickBot="1" x14ac:dyDescent="0.35">
      <c r="B44" s="3">
        <v>2</v>
      </c>
      <c r="C44" s="4"/>
      <c r="E44" s="3" t="s">
        <v>2</v>
      </c>
      <c r="F44" s="10">
        <v>180</v>
      </c>
      <c r="G44" s="10"/>
      <c r="H44" s="4"/>
      <c r="J44" s="3" t="s">
        <v>52</v>
      </c>
      <c r="K44" s="10" t="s">
        <v>47</v>
      </c>
      <c r="L44" s="19">
        <v>20</v>
      </c>
      <c r="M44" s="15"/>
      <c r="N44" s="22"/>
    </row>
    <row r="46" spans="2:16" ht="15" thickBot="1" x14ac:dyDescent="0.35"/>
    <row r="47" spans="2:16" x14ac:dyDescent="0.3">
      <c r="B47" s="103" t="s">
        <v>97</v>
      </c>
      <c r="C47" s="104"/>
      <c r="D47" s="104"/>
      <c r="E47" s="105"/>
      <c r="G47" s="103" t="s">
        <v>62</v>
      </c>
      <c r="H47" s="104"/>
      <c r="I47" s="104"/>
      <c r="J47" s="105"/>
      <c r="L47" s="106" t="s">
        <v>71</v>
      </c>
      <c r="M47" s="107"/>
      <c r="N47" s="107"/>
      <c r="O47" s="107"/>
      <c r="P47" s="107"/>
    </row>
    <row r="48" spans="2:16" x14ac:dyDescent="0.3">
      <c r="B48" s="6" t="s">
        <v>54</v>
      </c>
      <c r="C48" s="7" t="s">
        <v>55</v>
      </c>
      <c r="D48" s="7" t="s">
        <v>56</v>
      </c>
      <c r="E48" s="23" t="s">
        <v>61</v>
      </c>
      <c r="G48" s="11" t="s">
        <v>54</v>
      </c>
      <c r="H48" s="5" t="s">
        <v>63</v>
      </c>
      <c r="I48" s="5" t="s">
        <v>70</v>
      </c>
      <c r="J48" s="8" t="s">
        <v>63</v>
      </c>
      <c r="L48" s="25" t="s">
        <v>72</v>
      </c>
      <c r="M48" s="24" t="s">
        <v>73</v>
      </c>
      <c r="N48" s="24" t="s">
        <v>74</v>
      </c>
      <c r="O48" s="26" t="s">
        <v>75</v>
      </c>
      <c r="P48" s="27" t="s">
        <v>76</v>
      </c>
    </row>
    <row r="49" spans="2:16" x14ac:dyDescent="0.3">
      <c r="B49" s="1" t="s">
        <v>57</v>
      </c>
      <c r="C49" s="9">
        <v>165</v>
      </c>
      <c r="D49" s="9">
        <v>182</v>
      </c>
      <c r="E49" s="2" t="str">
        <f>IF(C49&lt;D49,"Not True","True")</f>
        <v>Not True</v>
      </c>
      <c r="G49" s="1" t="s">
        <v>64</v>
      </c>
      <c r="H49" s="9">
        <v>926</v>
      </c>
      <c r="I49" s="9" t="s">
        <v>68</v>
      </c>
      <c r="J49" s="2">
        <f>VLOOKUP(I49,G49:H54,2,FALSE)</f>
        <v>684</v>
      </c>
      <c r="L49" s="28" t="s">
        <v>16</v>
      </c>
      <c r="M49" s="29">
        <v>30</v>
      </c>
      <c r="N49" s="29">
        <v>26</v>
      </c>
      <c r="O49" s="29">
        <v>40</v>
      </c>
      <c r="P49" s="30">
        <v>44</v>
      </c>
    </row>
    <row r="50" spans="2:16" x14ac:dyDescent="0.3">
      <c r="B50" s="1" t="s">
        <v>23</v>
      </c>
      <c r="C50" s="9">
        <v>115</v>
      </c>
      <c r="D50" s="9">
        <v>150</v>
      </c>
      <c r="E50" s="2" t="str">
        <f t="shared" ref="E50:E54" si="3">IF(C50&lt;D50,"Not True","True")</f>
        <v>Not True</v>
      </c>
      <c r="G50" s="1" t="s">
        <v>65</v>
      </c>
      <c r="H50" s="9">
        <v>886</v>
      </c>
      <c r="I50" s="9"/>
      <c r="J50" s="2"/>
      <c r="L50" s="108" t="s">
        <v>77</v>
      </c>
      <c r="M50" s="109"/>
      <c r="N50" s="109"/>
      <c r="O50" s="109"/>
      <c r="P50" s="110"/>
    </row>
    <row r="51" spans="2:16" x14ac:dyDescent="0.3">
      <c r="B51" s="1" t="s">
        <v>58</v>
      </c>
      <c r="C51" s="9">
        <v>191</v>
      </c>
      <c r="D51" s="9">
        <v>144</v>
      </c>
      <c r="E51" s="2" t="str">
        <f t="shared" si="3"/>
        <v>True</v>
      </c>
      <c r="G51" s="1" t="s">
        <v>66</v>
      </c>
      <c r="H51" s="9">
        <v>660</v>
      </c>
      <c r="I51" s="9"/>
      <c r="J51" s="2"/>
      <c r="L51" s="28" t="s">
        <v>72</v>
      </c>
      <c r="M51" s="31" t="s">
        <v>16</v>
      </c>
      <c r="N51" s="29"/>
      <c r="O51" s="29"/>
      <c r="P51" s="30"/>
    </row>
    <row r="52" spans="2:16" x14ac:dyDescent="0.3">
      <c r="B52" s="1" t="s">
        <v>59</v>
      </c>
      <c r="C52" s="9">
        <v>179</v>
      </c>
      <c r="D52" s="9">
        <v>105</v>
      </c>
      <c r="E52" s="2" t="str">
        <f t="shared" si="3"/>
        <v>True</v>
      </c>
      <c r="G52" s="1" t="s">
        <v>67</v>
      </c>
      <c r="H52" s="9">
        <v>568</v>
      </c>
      <c r="I52" s="9"/>
      <c r="J52" s="2"/>
      <c r="L52" s="32" t="s">
        <v>76</v>
      </c>
      <c r="M52" s="29">
        <f>HLOOKUP(L52,M48:P49,2,FALSE)</f>
        <v>44</v>
      </c>
      <c r="N52" s="29"/>
      <c r="O52" s="29"/>
      <c r="P52" s="30"/>
    </row>
    <row r="53" spans="2:16" x14ac:dyDescent="0.3">
      <c r="B53" s="1" t="s">
        <v>60</v>
      </c>
      <c r="C53" s="9">
        <v>123</v>
      </c>
      <c r="D53" s="9">
        <v>157</v>
      </c>
      <c r="E53" s="2" t="str">
        <f t="shared" si="3"/>
        <v>Not True</v>
      </c>
      <c r="G53" s="1" t="s">
        <v>68</v>
      </c>
      <c r="H53" s="9">
        <v>684</v>
      </c>
      <c r="I53" s="9"/>
      <c r="J53" s="2"/>
      <c r="L53" s="32"/>
      <c r="M53" s="29"/>
      <c r="N53" s="29"/>
      <c r="O53" s="29"/>
      <c r="P53" s="30"/>
    </row>
    <row r="54" spans="2:16" ht="15" thickBot="1" x14ac:dyDescent="0.35">
      <c r="B54" s="3" t="s">
        <v>24</v>
      </c>
      <c r="C54" s="10">
        <v>136</v>
      </c>
      <c r="D54" s="10">
        <v>146</v>
      </c>
      <c r="E54" s="4" t="str">
        <f t="shared" si="3"/>
        <v>Not True</v>
      </c>
      <c r="G54" s="3" t="s">
        <v>69</v>
      </c>
      <c r="H54" s="10">
        <v>160</v>
      </c>
      <c r="I54" s="10"/>
      <c r="J54" s="4"/>
      <c r="L54" s="33"/>
      <c r="M54" s="34"/>
      <c r="N54" s="34"/>
      <c r="O54" s="34"/>
      <c r="P54" s="35"/>
    </row>
    <row r="56" spans="2:16" ht="15" thickBot="1" x14ac:dyDescent="0.35"/>
    <row r="57" spans="2:16" x14ac:dyDescent="0.3">
      <c r="B57" s="103" t="s">
        <v>78</v>
      </c>
      <c r="C57" s="104"/>
      <c r="D57" s="105"/>
      <c r="F57" s="103" t="s">
        <v>93</v>
      </c>
      <c r="G57" s="105"/>
      <c r="I57" s="103" t="s">
        <v>96</v>
      </c>
      <c r="J57" s="105"/>
      <c r="L57" s="103" t="s">
        <v>101</v>
      </c>
      <c r="M57" s="104"/>
      <c r="N57" s="104"/>
      <c r="O57" s="105"/>
    </row>
    <row r="58" spans="2:16" x14ac:dyDescent="0.3">
      <c r="B58" s="6" t="s">
        <v>79</v>
      </c>
      <c r="C58" s="7" t="s">
        <v>80</v>
      </c>
      <c r="D58" s="23" t="s">
        <v>78</v>
      </c>
      <c r="F58" s="36">
        <v>20</v>
      </c>
      <c r="G58" s="8" t="s">
        <v>94</v>
      </c>
      <c r="I58" s="36">
        <v>20</v>
      </c>
      <c r="J58" s="8" t="b">
        <f>AND(I58&lt;I59,I60&lt;I61)</f>
        <v>1</v>
      </c>
      <c r="L58" s="102" t="s">
        <v>98</v>
      </c>
      <c r="M58" s="96"/>
      <c r="N58" s="96" t="str">
        <f>UPPER(L58)</f>
        <v>I CAN DO THIS</v>
      </c>
      <c r="O58" s="97"/>
    </row>
    <row r="59" spans="2:16" x14ac:dyDescent="0.3">
      <c r="B59" s="1" t="s">
        <v>81</v>
      </c>
      <c r="C59" s="9" t="s">
        <v>82</v>
      </c>
      <c r="D59" s="2" t="str">
        <f>CONCATENATE(B59,"  ",C59)</f>
        <v>Jimmy  Connor</v>
      </c>
      <c r="F59" s="36">
        <v>36</v>
      </c>
      <c r="G59" s="37">
        <f>MAX(F58:F64)</f>
        <v>93</v>
      </c>
      <c r="I59" s="36">
        <v>36</v>
      </c>
      <c r="J59" s="37" t="b">
        <f>OR(I58=I59,I60&lt;I61)</f>
        <v>1</v>
      </c>
      <c r="L59" s="102" t="s">
        <v>99</v>
      </c>
      <c r="M59" s="96"/>
      <c r="N59" s="96" t="str">
        <f t="shared" ref="N59:N64" si="4">UPPER(L59)</f>
        <v>THIS IS AWESOME</v>
      </c>
      <c r="O59" s="97"/>
    </row>
    <row r="60" spans="2:16" x14ac:dyDescent="0.3">
      <c r="B60" s="1" t="s">
        <v>83</v>
      </c>
      <c r="C60" s="9" t="s">
        <v>84</v>
      </c>
      <c r="D60" s="2" t="str">
        <f t="shared" ref="D60:D64" si="5">CONCATENATE(B60,"  ",C60)</f>
        <v>Roger  Federer</v>
      </c>
      <c r="F60" s="36">
        <v>45</v>
      </c>
      <c r="G60" s="23" t="s">
        <v>95</v>
      </c>
      <c r="I60" s="36">
        <v>45</v>
      </c>
      <c r="J60" s="23"/>
      <c r="L60" s="102" t="s">
        <v>102</v>
      </c>
      <c r="M60" s="96"/>
      <c r="N60" s="96" t="str">
        <f t="shared" si="4"/>
        <v>CONSISTENCY IS IMPORTANT</v>
      </c>
      <c r="O60" s="97"/>
    </row>
    <row r="61" spans="2:16" x14ac:dyDescent="0.3">
      <c r="B61" s="1" t="s">
        <v>85</v>
      </c>
      <c r="C61" s="9" t="s">
        <v>86</v>
      </c>
      <c r="D61" s="2" t="str">
        <f t="shared" si="5"/>
        <v>Pete  Sampras</v>
      </c>
      <c r="F61" s="36">
        <v>63</v>
      </c>
      <c r="G61" s="37">
        <f>MIN(F58:F64)</f>
        <v>20</v>
      </c>
      <c r="I61" s="36">
        <v>63</v>
      </c>
      <c r="J61" s="37"/>
      <c r="L61" s="94" t="s">
        <v>100</v>
      </c>
      <c r="M61" s="95"/>
      <c r="N61" s="96" t="str">
        <f t="shared" si="4"/>
        <v>I LIKE THIS COURSE</v>
      </c>
      <c r="O61" s="97"/>
    </row>
    <row r="62" spans="2:16" x14ac:dyDescent="0.3">
      <c r="B62" s="1" t="s">
        <v>87</v>
      </c>
      <c r="C62" s="9" t="s">
        <v>88</v>
      </c>
      <c r="D62" s="2" t="str">
        <f t="shared" si="5"/>
        <v>Rafael  Nadal</v>
      </c>
      <c r="F62" s="36">
        <v>68</v>
      </c>
      <c r="G62" s="37"/>
      <c r="I62" s="36">
        <v>68</v>
      </c>
      <c r="J62" s="37"/>
      <c r="L62" s="94" t="s">
        <v>103</v>
      </c>
      <c r="M62" s="95"/>
      <c r="N62" s="96" t="str">
        <f t="shared" si="4"/>
        <v>MERRY CHRISTMAS</v>
      </c>
      <c r="O62" s="97"/>
    </row>
    <row r="63" spans="2:16" x14ac:dyDescent="0.3">
      <c r="B63" s="1" t="s">
        <v>89</v>
      </c>
      <c r="C63" s="9" t="s">
        <v>90</v>
      </c>
      <c r="D63" s="2" t="str">
        <f t="shared" si="5"/>
        <v>Bjorn  Borg</v>
      </c>
      <c r="F63" s="36">
        <v>26</v>
      </c>
      <c r="G63" s="37"/>
      <c r="I63" s="36">
        <v>26</v>
      </c>
      <c r="J63" s="37"/>
      <c r="L63" s="94" t="s">
        <v>104</v>
      </c>
      <c r="M63" s="95"/>
      <c r="N63" s="96" t="str">
        <f t="shared" si="4"/>
        <v>HAPPY BIRTHDAY</v>
      </c>
      <c r="O63" s="97"/>
    </row>
    <row r="64" spans="2:16" ht="15" thickBot="1" x14ac:dyDescent="0.35">
      <c r="B64" s="3" t="s">
        <v>91</v>
      </c>
      <c r="C64" s="10" t="s">
        <v>92</v>
      </c>
      <c r="D64" s="4" t="str">
        <f t="shared" si="5"/>
        <v>Novak  Djokovic</v>
      </c>
      <c r="F64" s="38">
        <v>93</v>
      </c>
      <c r="G64" s="39"/>
      <c r="I64" s="38">
        <v>93</v>
      </c>
      <c r="J64" s="39"/>
      <c r="L64" s="98" t="s">
        <v>105</v>
      </c>
      <c r="M64" s="99"/>
      <c r="N64" s="100" t="str">
        <f t="shared" si="4"/>
        <v>THESE FORMULAS ARE EASY</v>
      </c>
      <c r="O64" s="101"/>
    </row>
    <row r="66" spans="12:17" ht="15" thickBot="1" x14ac:dyDescent="0.35"/>
    <row r="67" spans="12:17" x14ac:dyDescent="0.3">
      <c r="L67" s="103" t="s">
        <v>111</v>
      </c>
      <c r="M67" s="104"/>
      <c r="N67" s="104"/>
      <c r="O67" s="105"/>
    </row>
    <row r="68" spans="12:17" x14ac:dyDescent="0.3">
      <c r="L68" s="102" t="s">
        <v>106</v>
      </c>
      <c r="M68" s="96"/>
      <c r="N68" s="96"/>
      <c r="O68" s="97"/>
      <c r="Q68" s="43"/>
    </row>
    <row r="69" spans="12:17" x14ac:dyDescent="0.3">
      <c r="L69" s="102" t="s">
        <v>107</v>
      </c>
      <c r="M69" s="96"/>
      <c r="N69" s="96"/>
      <c r="O69" s="97"/>
    </row>
    <row r="70" spans="12:17" x14ac:dyDescent="0.3">
      <c r="L70" s="102" t="s">
        <v>108</v>
      </c>
      <c r="M70" s="96"/>
      <c r="N70" s="96"/>
      <c r="O70" s="97"/>
    </row>
    <row r="71" spans="12:17" x14ac:dyDescent="0.3">
      <c r="L71" s="94" t="s">
        <v>109</v>
      </c>
      <c r="M71" s="95"/>
      <c r="N71" s="96"/>
      <c r="O71" s="97"/>
    </row>
    <row r="72" spans="12:17" x14ac:dyDescent="0.3">
      <c r="L72" s="94" t="s">
        <v>110</v>
      </c>
      <c r="M72" s="95"/>
      <c r="N72" s="96"/>
      <c r="O72" s="97"/>
    </row>
    <row r="73" spans="12:17" x14ac:dyDescent="0.3">
      <c r="L73" s="94" t="s">
        <v>134</v>
      </c>
      <c r="M73" s="95"/>
      <c r="N73" s="96"/>
      <c r="O73" s="97"/>
    </row>
    <row r="74" spans="12:17" ht="15" thickBot="1" x14ac:dyDescent="0.35">
      <c r="L74" s="98" t="str">
        <f>"Happy          birthday" &amp; " " &amp; CHAR(12)</f>
        <v>Happy          birthday _x000C_</v>
      </c>
      <c r="M74" s="99"/>
      <c r="N74" s="100" t="str">
        <f>TRIM(CLEAN(L74))</f>
        <v>Happy birthday</v>
      </c>
      <c r="O74" s="101"/>
    </row>
  </sheetData>
  <mergeCells count="46">
    <mergeCell ref="L50:P50"/>
    <mergeCell ref="I57:J57"/>
    <mergeCell ref="L57:O57"/>
    <mergeCell ref="F57:G57"/>
    <mergeCell ref="B57:D57"/>
    <mergeCell ref="B47:E47"/>
    <mergeCell ref="G47:J47"/>
    <mergeCell ref="L47:P47"/>
    <mergeCell ref="J32:N32"/>
    <mergeCell ref="E32:H32"/>
    <mergeCell ref="B32:C32"/>
    <mergeCell ref="B17:C17"/>
    <mergeCell ref="E17:H17"/>
    <mergeCell ref="J17:O17"/>
    <mergeCell ref="J2:O2"/>
    <mergeCell ref="E2:H2"/>
    <mergeCell ref="B2:C2"/>
    <mergeCell ref="L63:M63"/>
    <mergeCell ref="L64:M64"/>
    <mergeCell ref="N58:O58"/>
    <mergeCell ref="N59:O59"/>
    <mergeCell ref="N60:O60"/>
    <mergeCell ref="N61:O61"/>
    <mergeCell ref="N62:O62"/>
    <mergeCell ref="N63:O63"/>
    <mergeCell ref="N64:O64"/>
    <mergeCell ref="L58:M58"/>
    <mergeCell ref="L59:M59"/>
    <mergeCell ref="L60:M60"/>
    <mergeCell ref="L61:M61"/>
    <mergeCell ref="L62:M62"/>
    <mergeCell ref="L67:O67"/>
    <mergeCell ref="L68:M68"/>
    <mergeCell ref="N68:O68"/>
    <mergeCell ref="L69:M69"/>
    <mergeCell ref="N69:O69"/>
    <mergeCell ref="L73:M73"/>
    <mergeCell ref="N73:O73"/>
    <mergeCell ref="L74:M74"/>
    <mergeCell ref="N74:O74"/>
    <mergeCell ref="L70:M70"/>
    <mergeCell ref="N70:O70"/>
    <mergeCell ref="L71:M71"/>
    <mergeCell ref="N71:O71"/>
    <mergeCell ref="L72:M72"/>
    <mergeCell ref="N72:O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3:K40"/>
  <sheetViews>
    <sheetView topLeftCell="A11" zoomScale="99" zoomScaleNormal="99" workbookViewId="0">
      <selection activeCell="H37" sqref="H37"/>
    </sheetView>
  </sheetViews>
  <sheetFormatPr defaultRowHeight="14.4" x14ac:dyDescent="0.3"/>
  <cols>
    <col min="3" max="3" width="10.88671875" bestFit="1" customWidth="1"/>
    <col min="6" max="6" width="16.109375" bestFit="1" customWidth="1"/>
    <col min="7" max="7" width="11.5546875" customWidth="1"/>
    <col min="10" max="10" width="12" bestFit="1" customWidth="1"/>
  </cols>
  <sheetData>
    <row r="3" spans="3:10" ht="15" thickBot="1" x14ac:dyDescent="0.35"/>
    <row r="4" spans="3:10" x14ac:dyDescent="0.3">
      <c r="C4" s="106" t="s">
        <v>139</v>
      </c>
      <c r="D4" s="111"/>
      <c r="F4" s="106" t="s">
        <v>141</v>
      </c>
      <c r="G4" s="111"/>
      <c r="I4" s="106" t="s">
        <v>150</v>
      </c>
      <c r="J4" s="111"/>
    </row>
    <row r="5" spans="3:10" x14ac:dyDescent="0.3">
      <c r="C5" s="40" t="s">
        <v>135</v>
      </c>
      <c r="D5" s="41">
        <f>COUNTBLANK(C5:C11)</f>
        <v>3</v>
      </c>
      <c r="F5" s="40" t="s">
        <v>140</v>
      </c>
      <c r="G5" s="41"/>
      <c r="I5" s="40" t="s">
        <v>151</v>
      </c>
      <c r="J5" s="41">
        <f>LEN(I5)</f>
        <v>4</v>
      </c>
    </row>
    <row r="6" spans="3:10" x14ac:dyDescent="0.3">
      <c r="C6" s="40"/>
      <c r="D6" s="41"/>
      <c r="F6" s="40"/>
      <c r="G6" s="41"/>
      <c r="I6" s="40" t="s">
        <v>152</v>
      </c>
      <c r="J6" s="41">
        <f t="shared" ref="J6:J11" si="0">LEN(I6)</f>
        <v>1</v>
      </c>
    </row>
    <row r="7" spans="3:10" x14ac:dyDescent="0.3">
      <c r="C7" s="40" t="s">
        <v>136</v>
      </c>
      <c r="D7" s="41"/>
      <c r="F7" s="40" t="s">
        <v>142</v>
      </c>
      <c r="G7" s="41" t="str">
        <f>LEFT(F5,4)</f>
        <v>Have</v>
      </c>
      <c r="I7" s="40" t="s">
        <v>153</v>
      </c>
      <c r="J7" s="41">
        <f t="shared" si="0"/>
        <v>4</v>
      </c>
    </row>
    <row r="8" spans="3:10" x14ac:dyDescent="0.3">
      <c r="C8" s="40"/>
      <c r="D8" s="41"/>
      <c r="F8" s="40" t="s">
        <v>143</v>
      </c>
      <c r="G8" s="41" t="str">
        <f>RIGHT(F5,8)</f>
        <v>Good Day</v>
      </c>
      <c r="I8" s="40" t="s">
        <v>154</v>
      </c>
      <c r="J8" s="41">
        <f t="shared" si="0"/>
        <v>3</v>
      </c>
    </row>
    <row r="9" spans="3:10" x14ac:dyDescent="0.3">
      <c r="C9" s="40" t="s">
        <v>137</v>
      </c>
      <c r="D9" s="41"/>
      <c r="F9" s="40" t="s">
        <v>149</v>
      </c>
      <c r="G9" s="41" t="str">
        <f>MID(F5,8,5)</f>
        <v xml:space="preserve">Good </v>
      </c>
      <c r="I9" s="40" t="s">
        <v>155</v>
      </c>
      <c r="J9" s="41">
        <f t="shared" si="0"/>
        <v>1</v>
      </c>
    </row>
    <row r="10" spans="3:10" x14ac:dyDescent="0.3">
      <c r="C10" s="40"/>
      <c r="D10" s="41"/>
      <c r="F10" s="40"/>
      <c r="G10" s="41"/>
      <c r="I10" s="40" t="s">
        <v>156</v>
      </c>
      <c r="J10" s="41">
        <f t="shared" si="0"/>
        <v>5</v>
      </c>
    </row>
    <row r="11" spans="3:10" ht="15" thickBot="1" x14ac:dyDescent="0.35">
      <c r="C11" s="38" t="s">
        <v>138</v>
      </c>
      <c r="D11" s="42"/>
      <c r="F11" s="38"/>
      <c r="G11" s="42"/>
      <c r="I11" s="38" t="s">
        <v>157</v>
      </c>
      <c r="J11" s="42">
        <f t="shared" si="0"/>
        <v>11</v>
      </c>
    </row>
    <row r="14" spans="3:10" ht="15" thickBot="1" x14ac:dyDescent="0.35"/>
    <row r="15" spans="3:10" x14ac:dyDescent="0.3">
      <c r="C15" s="106" t="s">
        <v>158</v>
      </c>
      <c r="D15" s="111"/>
      <c r="F15" s="106" t="s">
        <v>159</v>
      </c>
      <c r="G15" s="111"/>
      <c r="I15" s="106" t="s">
        <v>160</v>
      </c>
      <c r="J15" s="111"/>
    </row>
    <row r="16" spans="3:10" x14ac:dyDescent="0.3">
      <c r="C16" s="49">
        <v>43663</v>
      </c>
      <c r="D16" s="41">
        <f>_xlfn.DAYS(C17,C16)</f>
        <v>13</v>
      </c>
      <c r="F16" s="50">
        <v>43728</v>
      </c>
      <c r="G16" s="2">
        <f>NETWORKDAYS(F16,F17)</f>
        <v>5</v>
      </c>
      <c r="I16" s="40">
        <v>4</v>
      </c>
      <c r="J16" s="120"/>
    </row>
    <row r="17" spans="3:11" x14ac:dyDescent="0.3">
      <c r="C17" s="49">
        <v>43676</v>
      </c>
      <c r="D17" s="41">
        <f>_xlfn.DAYS(C16,C17)</f>
        <v>-13</v>
      </c>
      <c r="F17" s="50">
        <v>43734</v>
      </c>
      <c r="G17" s="2"/>
      <c r="I17" s="40">
        <v>3.14</v>
      </c>
      <c r="J17" s="121"/>
    </row>
    <row r="18" spans="3:11" x14ac:dyDescent="0.3">
      <c r="C18" s="40"/>
      <c r="D18" s="41"/>
      <c r="F18" s="1"/>
      <c r="G18" s="2"/>
      <c r="I18" s="40">
        <v>12.56</v>
      </c>
      <c r="J18" s="121">
        <f>SQRTPI(I18)</f>
        <v>6.2815924516867385</v>
      </c>
    </row>
    <row r="19" spans="3:11" x14ac:dyDescent="0.3">
      <c r="C19" s="40"/>
      <c r="D19" s="41"/>
      <c r="F19" s="1"/>
      <c r="G19" s="2"/>
      <c r="I19" s="40"/>
      <c r="J19" s="121"/>
    </row>
    <row r="20" spans="3:11" x14ac:dyDescent="0.3">
      <c r="C20" s="40"/>
      <c r="D20" s="41"/>
      <c r="F20" s="1"/>
      <c r="G20" s="2"/>
      <c r="I20" s="40"/>
      <c r="J20" s="41"/>
      <c r="K20" s="122"/>
    </row>
    <row r="21" spans="3:11" ht="15" thickBot="1" x14ac:dyDescent="0.35">
      <c r="C21" s="38"/>
      <c r="D21" s="42"/>
      <c r="F21" s="3"/>
      <c r="G21" s="4"/>
      <c r="I21" s="38"/>
      <c r="J21" s="42"/>
    </row>
    <row r="23" spans="3:11" ht="15" thickBot="1" x14ac:dyDescent="0.35"/>
    <row r="24" spans="3:11" x14ac:dyDescent="0.3">
      <c r="C24" s="103" t="s">
        <v>161</v>
      </c>
      <c r="D24" s="105"/>
      <c r="F24" s="106" t="s">
        <v>162</v>
      </c>
      <c r="G24" s="111"/>
      <c r="I24" s="106" t="s">
        <v>163</v>
      </c>
      <c r="J24" s="111"/>
    </row>
    <row r="25" spans="3:11" x14ac:dyDescent="0.3">
      <c r="C25" s="1">
        <v>-2</v>
      </c>
      <c r="D25" s="2">
        <f>ABS(C25)</f>
        <v>2</v>
      </c>
      <c r="F25" s="123">
        <f ca="1">NOW()</f>
        <v>43525.58447199074</v>
      </c>
      <c r="G25" s="41"/>
      <c r="I25" s="40">
        <v>3.79</v>
      </c>
      <c r="J25" s="41">
        <f>ROUND(I25,0)</f>
        <v>4</v>
      </c>
    </row>
    <row r="26" spans="3:11" x14ac:dyDescent="0.3">
      <c r="C26" s="1">
        <v>-4</v>
      </c>
      <c r="D26" s="2">
        <f t="shared" ref="D26:D29" si="1">ABS(C26)</f>
        <v>4</v>
      </c>
      <c r="F26" s="49">
        <f ca="1">TODAY()</f>
        <v>43525</v>
      </c>
      <c r="G26" s="41"/>
      <c r="I26" s="40">
        <v>3.79</v>
      </c>
      <c r="J26" s="41">
        <f>ROUNDUP(I26,0)</f>
        <v>4</v>
      </c>
    </row>
    <row r="27" spans="3:11" x14ac:dyDescent="0.3">
      <c r="C27" s="1">
        <v>7</v>
      </c>
      <c r="D27" s="2">
        <f t="shared" si="1"/>
        <v>7</v>
      </c>
      <c r="F27" s="40"/>
      <c r="G27" s="41"/>
      <c r="I27" s="40">
        <v>3.79</v>
      </c>
      <c r="J27" s="41">
        <f>ROUNDDOWN(I27,0)</f>
        <v>3</v>
      </c>
    </row>
    <row r="28" spans="3:11" x14ac:dyDescent="0.3">
      <c r="C28" s="1">
        <v>9</v>
      </c>
      <c r="D28" s="2">
        <f t="shared" si="1"/>
        <v>9</v>
      </c>
      <c r="F28" s="40"/>
      <c r="G28" s="41"/>
      <c r="I28" s="124"/>
      <c r="J28" s="41"/>
    </row>
    <row r="29" spans="3:11" ht="15" thickBot="1" x14ac:dyDescent="0.35">
      <c r="C29" s="3">
        <v>-23</v>
      </c>
      <c r="D29" s="4">
        <f t="shared" si="1"/>
        <v>23</v>
      </c>
      <c r="F29" s="38"/>
      <c r="G29" s="42"/>
      <c r="I29" s="38"/>
      <c r="J29" s="42"/>
    </row>
    <row r="31" spans="3:11" ht="15" thickBot="1" x14ac:dyDescent="0.35"/>
    <row r="32" spans="3:11" x14ac:dyDescent="0.3">
      <c r="C32" s="103" t="s">
        <v>164</v>
      </c>
      <c r="D32" s="104"/>
      <c r="E32" s="105"/>
      <c r="G32" s="106" t="s">
        <v>187</v>
      </c>
      <c r="H32" s="111"/>
    </row>
    <row r="33" spans="3:8" x14ac:dyDescent="0.3">
      <c r="C33" s="1" t="s">
        <v>165</v>
      </c>
      <c r="D33" s="9">
        <v>35</v>
      </c>
      <c r="E33" s="2" t="str">
        <f>INDEX($C$33:$C$40,MATCH(D33,$D$33:$D$40,0))</f>
        <v>Jim</v>
      </c>
      <c r="G33" s="49">
        <v>42716</v>
      </c>
      <c r="H33" s="41"/>
    </row>
    <row r="34" spans="3:8" x14ac:dyDescent="0.3">
      <c r="C34" s="1" t="s">
        <v>166</v>
      </c>
      <c r="D34" s="9">
        <v>32</v>
      </c>
      <c r="E34" s="2" t="str">
        <f t="shared" ref="E34:E40" si="2">INDEX($C$33:$C$40,MATCH(D34,$D$33:$D$40,0))</f>
        <v>Tira</v>
      </c>
      <c r="G34" s="40"/>
      <c r="H34" s="41"/>
    </row>
    <row r="35" spans="3:8" x14ac:dyDescent="0.3">
      <c r="C35" s="1" t="s">
        <v>167</v>
      </c>
      <c r="D35" s="9">
        <v>40</v>
      </c>
      <c r="E35" s="2" t="str">
        <f t="shared" si="2"/>
        <v>Gregg</v>
      </c>
      <c r="G35" s="40" t="s">
        <v>188</v>
      </c>
      <c r="H35" s="41">
        <f>WEEKNUM(G33,21)</f>
        <v>50</v>
      </c>
    </row>
    <row r="36" spans="3:8" x14ac:dyDescent="0.3">
      <c r="C36" s="1" t="s">
        <v>168</v>
      </c>
      <c r="D36" s="9">
        <v>25</v>
      </c>
      <c r="E36" s="2" t="str">
        <f t="shared" si="2"/>
        <v>Jane</v>
      </c>
      <c r="G36" s="40" t="s">
        <v>189</v>
      </c>
      <c r="H36" s="41">
        <f>WEEKDAY(G33,2)</f>
        <v>1</v>
      </c>
    </row>
    <row r="37" spans="3:8" x14ac:dyDescent="0.3">
      <c r="C37" s="1" t="s">
        <v>169</v>
      </c>
      <c r="D37" s="9">
        <v>28</v>
      </c>
      <c r="E37" s="2" t="str">
        <f t="shared" si="2"/>
        <v>Bryan</v>
      </c>
      <c r="G37" s="40"/>
      <c r="H37" s="41"/>
    </row>
    <row r="38" spans="3:8" x14ac:dyDescent="0.3">
      <c r="C38" s="1" t="s">
        <v>170</v>
      </c>
      <c r="D38" s="9">
        <v>40</v>
      </c>
      <c r="E38" s="2" t="str">
        <f t="shared" si="2"/>
        <v>Gregg</v>
      </c>
      <c r="G38" s="40"/>
      <c r="H38" s="41"/>
    </row>
    <row r="39" spans="3:8" x14ac:dyDescent="0.3">
      <c r="C39" s="1" t="s">
        <v>171</v>
      </c>
      <c r="D39" s="9">
        <v>35</v>
      </c>
      <c r="E39" s="2" t="str">
        <f t="shared" si="2"/>
        <v>Jim</v>
      </c>
      <c r="G39" s="40"/>
      <c r="H39" s="41"/>
    </row>
    <row r="40" spans="3:8" ht="15" thickBot="1" x14ac:dyDescent="0.35">
      <c r="C40" s="3" t="s">
        <v>76</v>
      </c>
      <c r="D40" s="10">
        <v>37</v>
      </c>
      <c r="E40" s="4" t="str">
        <f t="shared" si="2"/>
        <v>Maria</v>
      </c>
      <c r="G40" s="38"/>
      <c r="H40" s="42"/>
    </row>
  </sheetData>
  <mergeCells count="11">
    <mergeCell ref="C24:D24"/>
    <mergeCell ref="F24:G24"/>
    <mergeCell ref="I24:J24"/>
    <mergeCell ref="C32:E32"/>
    <mergeCell ref="G32:H32"/>
    <mergeCell ref="C4:D4"/>
    <mergeCell ref="F4:G4"/>
    <mergeCell ref="I4:J4"/>
    <mergeCell ref="C15:D15"/>
    <mergeCell ref="F15:G15"/>
    <mergeCell ref="I15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S26"/>
  <sheetViews>
    <sheetView zoomScale="99" zoomScaleNormal="99" workbookViewId="0">
      <selection activeCell="P20" sqref="P20"/>
    </sheetView>
  </sheetViews>
  <sheetFormatPr defaultRowHeight="14.4" x14ac:dyDescent="0.3"/>
  <cols>
    <col min="1" max="8" width="9.109375" style="51"/>
    <col min="9" max="9" width="11.44140625" style="51" bestFit="1" customWidth="1"/>
    <col min="10" max="11" width="9.109375" style="51"/>
    <col min="12" max="12" width="11.88671875" style="51" customWidth="1"/>
    <col min="13" max="14" width="9.109375" style="51"/>
    <col min="15" max="15" width="10.88671875" style="51" bestFit="1" customWidth="1"/>
    <col min="16" max="16" width="9.109375" style="51"/>
  </cols>
  <sheetData>
    <row r="2" spans="3:12" ht="15" thickBot="1" x14ac:dyDescent="0.35"/>
    <row r="3" spans="3:12" x14ac:dyDescent="0.3">
      <c r="C3" s="103" t="s">
        <v>190</v>
      </c>
      <c r="D3" s="104"/>
      <c r="E3" s="104"/>
      <c r="F3" s="105"/>
      <c r="H3" s="103" t="s">
        <v>191</v>
      </c>
      <c r="I3" s="105"/>
      <c r="K3" s="103" t="s">
        <v>195</v>
      </c>
      <c r="L3" s="105"/>
    </row>
    <row r="4" spans="3:12" x14ac:dyDescent="0.3">
      <c r="C4" s="1">
        <v>4</v>
      </c>
      <c r="D4" s="9">
        <v>0</v>
      </c>
      <c r="E4" s="9">
        <v>10</v>
      </c>
      <c r="F4" s="2"/>
      <c r="H4" s="1">
        <v>1</v>
      </c>
      <c r="I4" s="2" t="s">
        <v>192</v>
      </c>
      <c r="K4" s="1">
        <v>1234</v>
      </c>
      <c r="L4" s="2"/>
    </row>
    <row r="5" spans="3:12" x14ac:dyDescent="0.3">
      <c r="C5" s="1">
        <v>10</v>
      </c>
      <c r="D5" s="9">
        <v>3</v>
      </c>
      <c r="E5" s="9">
        <v>2</v>
      </c>
      <c r="F5" s="2">
        <f ca="1">SUM(OFFSET(C4,1,0,1,3))</f>
        <v>15</v>
      </c>
      <c r="H5" s="1">
        <v>2</v>
      </c>
      <c r="I5" s="2" t="s">
        <v>193</v>
      </c>
      <c r="K5" s="1"/>
      <c r="L5" s="2"/>
    </row>
    <row r="6" spans="3:12" x14ac:dyDescent="0.3">
      <c r="C6" s="1">
        <v>8</v>
      </c>
      <c r="D6" s="9">
        <v>8</v>
      </c>
      <c r="E6" s="9">
        <v>7</v>
      </c>
      <c r="F6" s="2"/>
      <c r="H6" s="1">
        <v>3</v>
      </c>
      <c r="I6" s="2" t="s">
        <v>194</v>
      </c>
      <c r="K6" s="1" t="s">
        <v>195</v>
      </c>
      <c r="L6" s="2">
        <f ca="1">CELL("contents")</f>
        <v>1000</v>
      </c>
    </row>
    <row r="7" spans="3:12" x14ac:dyDescent="0.3">
      <c r="C7" s="1">
        <v>5</v>
      </c>
      <c r="D7" s="9">
        <v>4</v>
      </c>
      <c r="E7" s="9">
        <v>7</v>
      </c>
      <c r="F7" s="2"/>
      <c r="H7" s="1" t="s">
        <v>191</v>
      </c>
      <c r="I7" s="2" t="str">
        <f>CHOOSE(H6,I4,I5,I6)</f>
        <v>G</v>
      </c>
      <c r="K7" s="1"/>
      <c r="L7" s="2"/>
    </row>
    <row r="8" spans="3:12" ht="15" thickBot="1" x14ac:dyDescent="0.35">
      <c r="C8" s="3">
        <v>1</v>
      </c>
      <c r="D8" s="10">
        <v>10</v>
      </c>
      <c r="E8" s="10">
        <v>8</v>
      </c>
      <c r="F8" s="4"/>
      <c r="H8" s="3"/>
      <c r="I8" s="4"/>
      <c r="K8" s="3"/>
      <c r="L8" s="4"/>
    </row>
    <row r="10" spans="3:12" ht="15" thickBot="1" x14ac:dyDescent="0.35"/>
    <row r="11" spans="3:12" x14ac:dyDescent="0.3">
      <c r="C11" s="103" t="s">
        <v>196</v>
      </c>
      <c r="D11" s="104"/>
      <c r="E11" s="104"/>
      <c r="F11" s="105"/>
      <c r="H11" s="103" t="s">
        <v>197</v>
      </c>
      <c r="I11" s="104"/>
      <c r="J11" s="104"/>
      <c r="K11" s="105"/>
    </row>
    <row r="12" spans="3:12" x14ac:dyDescent="0.3">
      <c r="C12" s="1">
        <v>1</v>
      </c>
      <c r="D12" s="9">
        <v>10</v>
      </c>
      <c r="E12" s="9">
        <f>C12*D12</f>
        <v>10</v>
      </c>
      <c r="F12" s="2">
        <f>SUMPRODUCT(C12:C15,D12:D15)</f>
        <v>140</v>
      </c>
      <c r="H12" s="1" t="s">
        <v>136</v>
      </c>
      <c r="I12" s="9">
        <v>15</v>
      </c>
      <c r="J12" s="9">
        <v>3</v>
      </c>
      <c r="K12" s="2" t="b">
        <f>_xlfn.XOR(I12&lt;J12,I13&gt;J13,I14&gt;J14,I15&gt;J15)</f>
        <v>1</v>
      </c>
    </row>
    <row r="13" spans="3:12" x14ac:dyDescent="0.3">
      <c r="C13" s="1">
        <v>2</v>
      </c>
      <c r="D13" s="9">
        <v>12</v>
      </c>
      <c r="E13" s="9">
        <f t="shared" ref="E13:E15" si="0">C13*D13</f>
        <v>24</v>
      </c>
      <c r="F13" s="2">
        <f>SUM(E12:E15)</f>
        <v>140</v>
      </c>
      <c r="H13" s="1" t="s">
        <v>135</v>
      </c>
      <c r="I13" s="9">
        <v>10</v>
      </c>
      <c r="J13" s="9">
        <v>3</v>
      </c>
      <c r="K13" s="2"/>
    </row>
    <row r="14" spans="3:12" x14ac:dyDescent="0.3">
      <c r="C14" s="1">
        <v>3</v>
      </c>
      <c r="D14" s="9">
        <v>14</v>
      </c>
      <c r="E14" s="9">
        <f t="shared" si="0"/>
        <v>42</v>
      </c>
      <c r="F14" s="2"/>
      <c r="H14" s="1" t="s">
        <v>198</v>
      </c>
      <c r="I14" s="9">
        <v>18</v>
      </c>
      <c r="J14" s="9">
        <v>4</v>
      </c>
      <c r="K14" s="2"/>
    </row>
    <row r="15" spans="3:12" ht="15" thickBot="1" x14ac:dyDescent="0.35">
      <c r="C15" s="3">
        <v>4</v>
      </c>
      <c r="D15" s="10">
        <v>16</v>
      </c>
      <c r="E15" s="10">
        <f t="shared" si="0"/>
        <v>64</v>
      </c>
      <c r="F15" s="4"/>
      <c r="H15" s="3" t="s">
        <v>199</v>
      </c>
      <c r="I15" s="10">
        <v>12</v>
      </c>
      <c r="J15" s="10">
        <v>2</v>
      </c>
      <c r="K15" s="4"/>
    </row>
    <row r="16" spans="3:12" ht="15" thickBot="1" x14ac:dyDescent="0.35">
      <c r="H16" s="125"/>
      <c r="I16" s="125"/>
      <c r="J16" s="125"/>
      <c r="K16" s="125"/>
    </row>
    <row r="17" spans="3:19" x14ac:dyDescent="0.3">
      <c r="C17" s="103" t="s">
        <v>200</v>
      </c>
      <c r="D17" s="105"/>
      <c r="F17" s="103" t="s">
        <v>203</v>
      </c>
      <c r="G17" s="105"/>
      <c r="H17" s="126"/>
      <c r="I17" s="103" t="s">
        <v>333</v>
      </c>
      <c r="J17" s="105"/>
      <c r="K17" s="125"/>
      <c r="L17" s="103" t="s">
        <v>206</v>
      </c>
      <c r="M17" s="105"/>
      <c r="O17" s="103" t="s">
        <v>209</v>
      </c>
      <c r="P17" s="105"/>
      <c r="Q17" s="51"/>
      <c r="R17" s="51"/>
      <c r="S17" s="51"/>
    </row>
    <row r="18" spans="3:19" x14ac:dyDescent="0.3">
      <c r="C18" s="1">
        <v>40</v>
      </c>
      <c r="D18" s="2" t="s">
        <v>201</v>
      </c>
      <c r="F18" s="1">
        <v>1</v>
      </c>
      <c r="G18" s="2">
        <f>_xlfn.RANK.EQ(F18,$F$18:$F$22)</f>
        <v>4</v>
      </c>
      <c r="H18" s="62"/>
      <c r="I18" s="127" t="s">
        <v>309</v>
      </c>
      <c r="J18" s="128" t="str">
        <f>REPT(I19,I21)</f>
        <v>66666666</v>
      </c>
      <c r="K18" s="125"/>
      <c r="L18" s="1" t="s">
        <v>205</v>
      </c>
      <c r="M18" s="2" t="str">
        <f>REPLACE(L18,7,2,"18")</f>
        <v>London18</v>
      </c>
      <c r="O18" s="1" t="s">
        <v>207</v>
      </c>
      <c r="P18" s="2">
        <f>FIND("g",O18)</f>
        <v>1</v>
      </c>
      <c r="Q18" s="51"/>
      <c r="R18" s="51"/>
      <c r="S18" s="51"/>
    </row>
    <row r="19" spans="3:19" x14ac:dyDescent="0.3">
      <c r="C19" s="1">
        <v>23</v>
      </c>
      <c r="D19" s="2">
        <f>LARGE(C18:C22,3)</f>
        <v>44</v>
      </c>
      <c r="F19" s="1">
        <v>2</v>
      </c>
      <c r="G19" s="2">
        <f t="shared" ref="G19:G22" si="1">_xlfn.RANK.EQ(F19,$F$18:$F$22)</f>
        <v>3</v>
      </c>
      <c r="H19" s="9"/>
      <c r="I19" s="1">
        <v>6</v>
      </c>
      <c r="J19" s="2"/>
      <c r="L19" s="1" t="s">
        <v>204</v>
      </c>
      <c r="M19" s="2" t="str">
        <f>SUBSTITUTE(L19,"t","b")</f>
        <v>bubble</v>
      </c>
      <c r="O19" s="1" t="s">
        <v>208</v>
      </c>
      <c r="P19" s="2">
        <f>FIND("g",O19,2)</f>
        <v>7</v>
      </c>
      <c r="Q19" s="51"/>
      <c r="R19" s="51"/>
      <c r="S19" s="51"/>
    </row>
    <row r="20" spans="3:19" x14ac:dyDescent="0.3">
      <c r="C20" s="1">
        <v>88</v>
      </c>
      <c r="D20" s="2"/>
      <c r="F20" s="1">
        <v>3</v>
      </c>
      <c r="G20" s="2">
        <f t="shared" si="1"/>
        <v>2</v>
      </c>
      <c r="H20" s="9"/>
      <c r="I20" s="1" t="s">
        <v>334</v>
      </c>
      <c r="J20" s="2"/>
      <c r="L20" s="1"/>
      <c r="M20" s="2"/>
      <c r="O20" s="1"/>
      <c r="P20" s="2"/>
      <c r="Q20" s="51"/>
      <c r="R20" s="51"/>
      <c r="S20" s="51"/>
    </row>
    <row r="21" spans="3:19" x14ac:dyDescent="0.3">
      <c r="C21" s="1">
        <v>44</v>
      </c>
      <c r="D21" s="2" t="s">
        <v>202</v>
      </c>
      <c r="F21" s="1">
        <v>1</v>
      </c>
      <c r="G21" s="2">
        <f t="shared" si="1"/>
        <v>4</v>
      </c>
      <c r="H21" s="9"/>
      <c r="I21" s="1">
        <v>8</v>
      </c>
      <c r="J21" s="2"/>
      <c r="L21" s="1"/>
      <c r="M21" s="2"/>
      <c r="O21" s="1"/>
      <c r="P21" s="2"/>
      <c r="Q21" s="51"/>
      <c r="R21" s="51"/>
      <c r="S21" s="51"/>
    </row>
    <row r="22" spans="3:19" ht="15" thickBot="1" x14ac:dyDescent="0.35">
      <c r="C22" s="3">
        <v>79</v>
      </c>
      <c r="D22" s="4">
        <f>SMALL(C18:C22,2)</f>
        <v>40</v>
      </c>
      <c r="F22" s="3">
        <v>5</v>
      </c>
      <c r="G22" s="4">
        <f t="shared" si="1"/>
        <v>1</v>
      </c>
      <c r="H22" s="9"/>
      <c r="I22" s="3"/>
      <c r="J22" s="4"/>
      <c r="L22" s="3"/>
      <c r="M22" s="4"/>
      <c r="O22" s="3"/>
      <c r="P22" s="4"/>
      <c r="Q22" s="51"/>
      <c r="R22" s="51"/>
      <c r="S22" s="51"/>
    </row>
    <row r="24" spans="3:19" x14ac:dyDescent="0.3">
      <c r="C24" s="113"/>
      <c r="D24" s="113"/>
      <c r="E24" s="113"/>
    </row>
    <row r="25" spans="3:19" x14ac:dyDescent="0.3">
      <c r="C25" s="112"/>
      <c r="D25" s="113"/>
      <c r="E25" s="113"/>
    </row>
    <row r="26" spans="3:19" x14ac:dyDescent="0.3">
      <c r="C26" s="54"/>
    </row>
  </sheetData>
  <mergeCells count="12">
    <mergeCell ref="C25:E25"/>
    <mergeCell ref="C24:E24"/>
    <mergeCell ref="K3:L3"/>
    <mergeCell ref="C11:F11"/>
    <mergeCell ref="H11:K11"/>
    <mergeCell ref="C17:D17"/>
    <mergeCell ref="F17:G17"/>
    <mergeCell ref="L17:M17"/>
    <mergeCell ref="O17:P17"/>
    <mergeCell ref="C3:F3"/>
    <mergeCell ref="H3:I3"/>
    <mergeCell ref="I17:J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N23"/>
  <sheetViews>
    <sheetView zoomScale="99" zoomScaleNormal="99" workbookViewId="0">
      <selection activeCell="F26" sqref="F26"/>
    </sheetView>
  </sheetViews>
  <sheetFormatPr defaultRowHeight="14.4" x14ac:dyDescent="0.3"/>
  <cols>
    <col min="10" max="11" width="10.44140625" customWidth="1"/>
    <col min="13" max="13" width="13.6640625" bestFit="1" customWidth="1"/>
  </cols>
  <sheetData>
    <row r="1" spans="3:14" ht="15" thickBot="1" x14ac:dyDescent="0.35"/>
    <row r="2" spans="3:14" x14ac:dyDescent="0.3">
      <c r="C2" s="106" t="s">
        <v>211</v>
      </c>
      <c r="D2" s="107"/>
      <c r="E2" s="107"/>
      <c r="F2" s="111"/>
      <c r="H2" s="106" t="s">
        <v>226</v>
      </c>
      <c r="I2" s="107"/>
      <c r="J2" s="111"/>
      <c r="L2" s="106" t="s">
        <v>229</v>
      </c>
      <c r="M2" s="111"/>
    </row>
    <row r="3" spans="3:14" x14ac:dyDescent="0.3">
      <c r="C3" s="114" t="s">
        <v>210</v>
      </c>
      <c r="D3" s="115"/>
      <c r="E3" s="115"/>
      <c r="F3" s="116"/>
      <c r="H3" s="48" t="s">
        <v>227</v>
      </c>
      <c r="I3" s="44"/>
      <c r="J3" s="45">
        <f>COLUMN(H3)</f>
        <v>8</v>
      </c>
      <c r="L3" s="48" t="s">
        <v>227</v>
      </c>
      <c r="M3" s="45">
        <f>ROW(L3)</f>
        <v>3</v>
      </c>
    </row>
    <row r="4" spans="3:14" x14ac:dyDescent="0.3">
      <c r="C4" s="52" t="str">
        <f>HYPERLINK(C3,"Google")</f>
        <v>Google</v>
      </c>
      <c r="D4" s="44"/>
      <c r="E4" s="44"/>
      <c r="F4" s="45"/>
      <c r="H4" s="48"/>
      <c r="I4" s="44"/>
      <c r="J4" s="45"/>
      <c r="L4" s="48"/>
      <c r="M4" s="45"/>
    </row>
    <row r="5" spans="3:14" x14ac:dyDescent="0.3">
      <c r="C5" s="48"/>
      <c r="D5" s="44"/>
      <c r="E5" s="44"/>
      <c r="F5" s="45"/>
      <c r="H5" s="48"/>
      <c r="I5" s="44"/>
      <c r="J5" s="45"/>
      <c r="L5" s="48"/>
      <c r="M5" s="45"/>
    </row>
    <row r="6" spans="3:14" x14ac:dyDescent="0.3">
      <c r="C6" s="48"/>
      <c r="D6" s="44"/>
      <c r="E6" s="44"/>
      <c r="F6" s="45"/>
      <c r="H6" s="55" t="s">
        <v>228</v>
      </c>
      <c r="I6" s="56" t="s">
        <v>228</v>
      </c>
      <c r="J6" s="45">
        <f>COLUMNS(H6:I6)</f>
        <v>2</v>
      </c>
      <c r="L6" s="55" t="s">
        <v>228</v>
      </c>
      <c r="M6" s="57">
        <f>ROWS(L6:L7)</f>
        <v>2</v>
      </c>
    </row>
    <row r="7" spans="3:14" x14ac:dyDescent="0.3">
      <c r="C7" s="48"/>
      <c r="D7" s="44"/>
      <c r="E7" s="44"/>
      <c r="F7" s="45"/>
      <c r="H7" s="48"/>
      <c r="I7" s="44"/>
      <c r="J7" s="45"/>
      <c r="L7" s="48" t="s">
        <v>228</v>
      </c>
      <c r="M7" s="45"/>
    </row>
    <row r="8" spans="3:14" x14ac:dyDescent="0.3">
      <c r="C8" s="48"/>
      <c r="D8" s="44"/>
      <c r="E8" s="44"/>
      <c r="F8" s="45"/>
      <c r="H8" s="48"/>
      <c r="I8" s="44"/>
      <c r="J8" s="45"/>
      <c r="L8" s="48"/>
      <c r="M8" s="45"/>
    </row>
    <row r="9" spans="3:14" ht="15" thickBot="1" x14ac:dyDescent="0.35">
      <c r="C9" s="38"/>
      <c r="D9" s="46"/>
      <c r="E9" s="46"/>
      <c r="F9" s="47"/>
      <c r="H9" s="38"/>
      <c r="I9" s="46"/>
      <c r="J9" s="47"/>
      <c r="L9" s="38"/>
      <c r="M9" s="47"/>
    </row>
    <row r="10" spans="3:14" ht="15" thickBot="1" x14ac:dyDescent="0.35"/>
    <row r="11" spans="3:14" ht="15" thickBot="1" x14ac:dyDescent="0.35">
      <c r="C11" s="106" t="s">
        <v>230</v>
      </c>
      <c r="D11" s="107"/>
      <c r="E11" s="111"/>
      <c r="G11" s="103" t="s">
        <v>232</v>
      </c>
      <c r="H11" s="105"/>
      <c r="J11" s="106" t="s">
        <v>233</v>
      </c>
      <c r="K11" s="111"/>
      <c r="M11" s="106" t="s">
        <v>235</v>
      </c>
      <c r="N11" s="111"/>
    </row>
    <row r="12" spans="3:14" x14ac:dyDescent="0.3">
      <c r="C12" s="58" t="e">
        <v>#N/A</v>
      </c>
      <c r="D12" s="59" t="b">
        <f>ISNA(C12)</f>
        <v>1</v>
      </c>
      <c r="E12" s="60"/>
      <c r="G12" s="1">
        <v>10</v>
      </c>
      <c r="H12" s="2" t="b">
        <f>ISODD(G12)</f>
        <v>0</v>
      </c>
      <c r="J12" s="1">
        <v>2</v>
      </c>
      <c r="K12" s="2" t="b">
        <f>_xlfn.ISFORMULA(J12)</f>
        <v>0</v>
      </c>
      <c r="M12" s="1" t="s">
        <v>135</v>
      </c>
      <c r="N12" s="2" t="b">
        <f>ISNONTEXT(M12)</f>
        <v>0</v>
      </c>
    </row>
    <row r="13" spans="3:14" x14ac:dyDescent="0.3">
      <c r="C13" s="1" t="s">
        <v>231</v>
      </c>
      <c r="D13" s="9" t="b">
        <f>ISNA(C13)</f>
        <v>0</v>
      </c>
      <c r="E13" s="2"/>
      <c r="G13" s="1">
        <v>7</v>
      </c>
      <c r="H13" s="2" t="b">
        <f t="shared" ref="H13:H17" si="0">ISODD(G13)</f>
        <v>1</v>
      </c>
      <c r="J13" s="1">
        <v>6</v>
      </c>
      <c r="K13" s="2" t="b">
        <f t="shared" ref="K13:K17" si="1">_xlfn.ISFORMULA(J13)</f>
        <v>0</v>
      </c>
      <c r="M13" s="1">
        <v>12</v>
      </c>
      <c r="N13" s="2" t="b">
        <f t="shared" ref="N13:N17" si="2">ISNONTEXT(M13)</f>
        <v>1</v>
      </c>
    </row>
    <row r="14" spans="3:14" x14ac:dyDescent="0.3">
      <c r="C14" s="1"/>
      <c r="D14" s="9"/>
      <c r="E14" s="2"/>
      <c r="G14" s="1">
        <v>2</v>
      </c>
      <c r="H14" s="2" t="b">
        <f t="shared" si="0"/>
        <v>0</v>
      </c>
      <c r="J14" s="1">
        <f>SUM(J12:J13)</f>
        <v>8</v>
      </c>
      <c r="K14" s="2" t="b">
        <f t="shared" si="1"/>
        <v>1</v>
      </c>
      <c r="M14" s="1">
        <v>-12</v>
      </c>
      <c r="N14" s="2" t="b">
        <f t="shared" si="2"/>
        <v>1</v>
      </c>
    </row>
    <row r="15" spans="3:14" x14ac:dyDescent="0.3">
      <c r="C15" s="1" t="e">
        <v>#DIV/0!</v>
      </c>
      <c r="D15" s="9" t="b">
        <f>ISERR(C15)</f>
        <v>1</v>
      </c>
      <c r="E15" s="2" t="b">
        <f>ISERROR(C15)</f>
        <v>1</v>
      </c>
      <c r="G15" s="1">
        <v>8</v>
      </c>
      <c r="H15" s="2" t="b">
        <f t="shared" si="0"/>
        <v>0</v>
      </c>
      <c r="J15" s="1" t="s">
        <v>234</v>
      </c>
      <c r="K15" s="2" t="b">
        <f t="shared" si="1"/>
        <v>0</v>
      </c>
      <c r="M15" s="1" t="e">
        <f>-tdbgd</f>
        <v>#NAME?</v>
      </c>
      <c r="N15" s="2" t="b">
        <f t="shared" si="2"/>
        <v>1</v>
      </c>
    </row>
    <row r="16" spans="3:14" x14ac:dyDescent="0.3">
      <c r="C16" s="1" t="e">
        <v>#N/A</v>
      </c>
      <c r="D16" s="9" t="b">
        <f>ISERR(C16)</f>
        <v>0</v>
      </c>
      <c r="E16" s="2" t="b">
        <f t="shared" ref="E16" si="3">ISERROR(C16)</f>
        <v>1</v>
      </c>
      <c r="G16" s="1">
        <v>1</v>
      </c>
      <c r="H16" s="2" t="b">
        <f t="shared" si="0"/>
        <v>1</v>
      </c>
      <c r="J16" s="1" t="e">
        <v>#N/A</v>
      </c>
      <c r="K16" s="2" t="b">
        <f t="shared" si="1"/>
        <v>0</v>
      </c>
      <c r="M16" s="1">
        <v>17</v>
      </c>
      <c r="N16" s="2" t="b">
        <f t="shared" si="2"/>
        <v>1</v>
      </c>
    </row>
    <row r="17" spans="3:14" ht="15" thickBot="1" x14ac:dyDescent="0.35">
      <c r="C17" s="3"/>
      <c r="D17" s="10"/>
      <c r="E17" s="4"/>
      <c r="G17" s="3">
        <v>6</v>
      </c>
      <c r="H17" s="4" t="b">
        <f t="shared" si="0"/>
        <v>0</v>
      </c>
      <c r="J17" s="3" t="str">
        <f>CHAR(12)</f>
        <v>_x000C_</v>
      </c>
      <c r="K17" s="4" t="b">
        <f t="shared" si="1"/>
        <v>1</v>
      </c>
      <c r="M17" s="3" t="s">
        <v>236</v>
      </c>
      <c r="N17" s="4" t="b">
        <f t="shared" si="2"/>
        <v>0</v>
      </c>
    </row>
    <row r="18" spans="3:14" ht="15" thickBot="1" x14ac:dyDescent="0.35"/>
    <row r="19" spans="3:14" x14ac:dyDescent="0.3">
      <c r="C19" s="106" t="s">
        <v>237</v>
      </c>
      <c r="D19" s="111"/>
      <c r="F19" s="106" t="s">
        <v>238</v>
      </c>
      <c r="G19" s="107"/>
      <c r="H19" s="111"/>
    </row>
    <row r="20" spans="3:14" x14ac:dyDescent="0.3">
      <c r="C20" s="48"/>
      <c r="D20" s="45" t="b">
        <f>NOT(ISBLANK(C20))</f>
        <v>0</v>
      </c>
      <c r="F20" s="48"/>
      <c r="G20" s="44"/>
      <c r="H20" s="45" t="b">
        <f>ISREF("apples")</f>
        <v>0</v>
      </c>
    </row>
    <row r="21" spans="3:14" x14ac:dyDescent="0.3">
      <c r="C21" s="48">
        <v>12</v>
      </c>
      <c r="D21" s="45" t="b">
        <f t="shared" ref="D21:D23" si="4">NOT(ISBLANK(C21))</f>
        <v>1</v>
      </c>
      <c r="F21" s="48">
        <v>4</v>
      </c>
      <c r="G21" s="44"/>
      <c r="H21" s="45"/>
    </row>
    <row r="22" spans="3:14" x14ac:dyDescent="0.3">
      <c r="C22" s="48" t="str">
        <f>CHAR(17)</f>
        <v>_x0011_</v>
      </c>
      <c r="D22" s="45" t="b">
        <f t="shared" si="4"/>
        <v>1</v>
      </c>
      <c r="F22" s="48">
        <v>5</v>
      </c>
      <c r="G22" s="44"/>
      <c r="H22" s="45"/>
    </row>
    <row r="23" spans="3:14" ht="15" thickBot="1" x14ac:dyDescent="0.35">
      <c r="C23" s="38"/>
      <c r="D23" s="47" t="b">
        <f t="shared" si="4"/>
        <v>0</v>
      </c>
      <c r="F23" s="38"/>
      <c r="G23" s="46"/>
      <c r="H23" s="47"/>
    </row>
  </sheetData>
  <mergeCells count="10">
    <mergeCell ref="L2:M2"/>
    <mergeCell ref="C11:E11"/>
    <mergeCell ref="G11:H11"/>
    <mergeCell ref="J11:K11"/>
    <mergeCell ref="M11:N11"/>
    <mergeCell ref="C19:D19"/>
    <mergeCell ref="F19:H19"/>
    <mergeCell ref="C3:F3"/>
    <mergeCell ref="C2:F2"/>
    <mergeCell ref="H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7"/>
  <sheetViews>
    <sheetView zoomScale="98" zoomScaleNormal="98" workbookViewId="0">
      <selection activeCell="T13" sqref="T13"/>
    </sheetView>
  </sheetViews>
  <sheetFormatPr defaultRowHeight="14.4" x14ac:dyDescent="0.3"/>
  <cols>
    <col min="1" max="1" width="10.88671875" style="53" bestFit="1" customWidth="1"/>
    <col min="2" max="2" width="11" style="53" bestFit="1" customWidth="1"/>
    <col min="3" max="6" width="9.109375" style="53"/>
    <col min="7" max="7" width="10.88671875" style="53" bestFit="1" customWidth="1"/>
    <col min="8" max="9" width="9.109375" style="53"/>
    <col min="10" max="11" width="10.88671875" style="53" bestFit="1" customWidth="1"/>
    <col min="12" max="12" width="9.109375" style="53"/>
    <col min="13" max="13" width="10.88671875" style="53" bestFit="1" customWidth="1"/>
    <col min="14" max="15" width="9.109375" style="53"/>
    <col min="16" max="16" width="10.88671875" style="53" bestFit="1" customWidth="1"/>
    <col min="17" max="18" width="9.109375" style="53"/>
    <col min="19" max="19" width="10.88671875" style="53" bestFit="1" customWidth="1"/>
    <col min="20" max="20" width="9.109375" style="53"/>
  </cols>
  <sheetData>
    <row r="1" spans="1:20" ht="15" thickBot="1" x14ac:dyDescent="0.35"/>
    <row r="2" spans="1:20" ht="15" thickBot="1" x14ac:dyDescent="0.35">
      <c r="A2" s="9"/>
      <c r="B2" s="117" t="s">
        <v>260</v>
      </c>
      <c r="C2" s="119"/>
      <c r="D2" s="119"/>
      <c r="E2" s="118"/>
      <c r="F2" s="9"/>
      <c r="G2" s="117" t="s">
        <v>263</v>
      </c>
      <c r="H2" s="119"/>
      <c r="I2" s="119"/>
      <c r="J2" s="118"/>
      <c r="K2" s="9"/>
      <c r="L2" s="117" t="s">
        <v>264</v>
      </c>
      <c r="M2" s="119"/>
      <c r="N2" s="119"/>
      <c r="O2" s="118"/>
      <c r="P2" s="9"/>
      <c r="Q2" s="117" t="s">
        <v>265</v>
      </c>
      <c r="R2" s="119"/>
      <c r="S2" s="119"/>
      <c r="T2" s="118"/>
    </row>
    <row r="3" spans="1:20" x14ac:dyDescent="0.3">
      <c r="A3" s="9"/>
      <c r="B3" s="65" t="s">
        <v>261</v>
      </c>
      <c r="C3" s="9" t="s">
        <v>262</v>
      </c>
      <c r="D3" s="9" t="s">
        <v>154</v>
      </c>
      <c r="E3" s="66" t="s">
        <v>260</v>
      </c>
      <c r="F3" s="9"/>
      <c r="G3" s="63" t="s">
        <v>260</v>
      </c>
      <c r="H3" s="9" t="s">
        <v>261</v>
      </c>
      <c r="I3" s="9" t="s">
        <v>262</v>
      </c>
      <c r="J3" s="66" t="s">
        <v>154</v>
      </c>
      <c r="K3" s="9"/>
      <c r="L3" s="63" t="s">
        <v>266</v>
      </c>
      <c r="M3" s="62" t="s">
        <v>267</v>
      </c>
      <c r="N3" s="62" t="s">
        <v>268</v>
      </c>
      <c r="O3" s="64" t="s">
        <v>264</v>
      </c>
      <c r="Q3" s="70" t="s">
        <v>264</v>
      </c>
      <c r="R3" s="71" t="s">
        <v>266</v>
      </c>
      <c r="S3" s="71" t="s">
        <v>267</v>
      </c>
      <c r="T3" s="72" t="s">
        <v>268</v>
      </c>
    </row>
    <row r="4" spans="1:20" x14ac:dyDescent="0.3">
      <c r="A4" s="9"/>
      <c r="B4" s="65">
        <v>2010</v>
      </c>
      <c r="C4" s="9">
        <v>1</v>
      </c>
      <c r="D4" s="9">
        <v>28</v>
      </c>
      <c r="E4" s="79">
        <f>DATE(B4,C4,D4)</f>
        <v>40206</v>
      </c>
      <c r="F4" s="9"/>
      <c r="G4" s="73">
        <v>43811</v>
      </c>
      <c r="H4" s="9">
        <f>YEAR(G4)</f>
        <v>2019</v>
      </c>
      <c r="I4" s="9">
        <f>MONTH(G4)</f>
        <v>12</v>
      </c>
      <c r="J4" s="66">
        <f>DAY(G4)</f>
        <v>12</v>
      </c>
      <c r="K4" s="9"/>
      <c r="L4" s="65">
        <v>17</v>
      </c>
      <c r="M4" s="9">
        <v>29</v>
      </c>
      <c r="N4" s="9">
        <v>51</v>
      </c>
      <c r="O4" s="131">
        <f>TIME(L4,M4,N4)</f>
        <v>0.72906249999999995</v>
      </c>
      <c r="Q4" s="74">
        <v>0.22222222222222221</v>
      </c>
      <c r="R4" s="9">
        <f>HOUR(Q4)</f>
        <v>5</v>
      </c>
      <c r="S4" s="9">
        <f>MINUTE(Q4)</f>
        <v>20</v>
      </c>
      <c r="T4" s="66">
        <f>SECOND(Q4)</f>
        <v>0</v>
      </c>
    </row>
    <row r="5" spans="1:20" x14ac:dyDescent="0.3">
      <c r="A5" s="9"/>
      <c r="B5" s="65">
        <v>2011</v>
      </c>
      <c r="C5" s="9">
        <v>2</v>
      </c>
      <c r="D5" s="9">
        <v>27</v>
      </c>
      <c r="E5" s="79">
        <f t="shared" ref="E5:E10" si="0">DATE(B5,C5,D5)</f>
        <v>40601</v>
      </c>
      <c r="F5" s="9"/>
      <c r="G5" s="73">
        <v>43203</v>
      </c>
      <c r="H5" s="9">
        <f t="shared" ref="H5:H10" si="1">YEAR(G5)</f>
        <v>2018</v>
      </c>
      <c r="I5" s="9">
        <f t="shared" ref="I5:I10" si="2">MONTH(G5)</f>
        <v>4</v>
      </c>
      <c r="J5" s="66">
        <f t="shared" ref="J5:J10" si="3">DAY(G5)</f>
        <v>13</v>
      </c>
      <c r="K5" s="9"/>
      <c r="L5" s="65">
        <v>19</v>
      </c>
      <c r="M5" s="9">
        <v>20</v>
      </c>
      <c r="N5" s="9">
        <v>29</v>
      </c>
      <c r="O5" s="131">
        <f t="shared" ref="O5:O10" si="4">TIME(L5,M5,N5)</f>
        <v>0.80589120370370371</v>
      </c>
      <c r="Q5" s="74">
        <v>0.71900462962962963</v>
      </c>
      <c r="R5" s="9">
        <f t="shared" ref="R5:R10" si="5">HOUR(Q5)</f>
        <v>17</v>
      </c>
      <c r="S5" s="9">
        <f t="shared" ref="S5:S10" si="6">MINUTE(Q5)</f>
        <v>15</v>
      </c>
      <c r="T5" s="66">
        <f t="shared" ref="T5:T10" si="7">SECOND(Q5)</f>
        <v>22</v>
      </c>
    </row>
    <row r="6" spans="1:20" x14ac:dyDescent="0.3">
      <c r="A6" s="9"/>
      <c r="B6" s="65">
        <v>2012</v>
      </c>
      <c r="C6" s="9">
        <v>3</v>
      </c>
      <c r="D6" s="9">
        <v>26</v>
      </c>
      <c r="E6" s="79">
        <f t="shared" si="0"/>
        <v>40994</v>
      </c>
      <c r="F6" s="9"/>
      <c r="G6" s="73">
        <v>42900</v>
      </c>
      <c r="H6" s="9">
        <f t="shared" si="1"/>
        <v>2017</v>
      </c>
      <c r="I6" s="9">
        <f t="shared" si="2"/>
        <v>6</v>
      </c>
      <c r="J6" s="66">
        <f t="shared" si="3"/>
        <v>14</v>
      </c>
      <c r="K6" s="9"/>
      <c r="L6" s="65">
        <v>8</v>
      </c>
      <c r="M6" s="9">
        <v>54</v>
      </c>
      <c r="N6" s="9">
        <v>33</v>
      </c>
      <c r="O6" s="131">
        <f t="shared" si="4"/>
        <v>0.37121527777777774</v>
      </c>
      <c r="Q6" s="75">
        <v>0.60569444444444442</v>
      </c>
      <c r="R6" s="9">
        <f t="shared" si="5"/>
        <v>14</v>
      </c>
      <c r="S6" s="9">
        <f t="shared" si="6"/>
        <v>32</v>
      </c>
      <c r="T6" s="66">
        <f t="shared" si="7"/>
        <v>12</v>
      </c>
    </row>
    <row r="7" spans="1:20" x14ac:dyDescent="0.3">
      <c r="A7" s="9"/>
      <c r="B7" s="65">
        <v>2013</v>
      </c>
      <c r="C7" s="9">
        <v>4</v>
      </c>
      <c r="D7" s="9">
        <v>25</v>
      </c>
      <c r="E7" s="79">
        <f t="shared" si="0"/>
        <v>41389</v>
      </c>
      <c r="F7" s="9"/>
      <c r="G7" s="73">
        <v>42566</v>
      </c>
      <c r="H7" s="9">
        <f t="shared" si="1"/>
        <v>2016</v>
      </c>
      <c r="I7" s="9">
        <f t="shared" si="2"/>
        <v>7</v>
      </c>
      <c r="J7" s="66">
        <f t="shared" si="3"/>
        <v>15</v>
      </c>
      <c r="K7" s="9"/>
      <c r="L7" s="65">
        <v>11</v>
      </c>
      <c r="M7" s="9">
        <v>56</v>
      </c>
      <c r="N7" s="9">
        <v>29</v>
      </c>
      <c r="O7" s="131">
        <f t="shared" si="4"/>
        <v>0.49755787037037041</v>
      </c>
      <c r="Q7" s="75">
        <v>0.51416666666666666</v>
      </c>
      <c r="R7" s="9">
        <f t="shared" si="5"/>
        <v>12</v>
      </c>
      <c r="S7" s="9">
        <f t="shared" si="6"/>
        <v>20</v>
      </c>
      <c r="T7" s="66">
        <f t="shared" si="7"/>
        <v>24</v>
      </c>
    </row>
    <row r="8" spans="1:20" x14ac:dyDescent="0.3">
      <c r="A8" s="9"/>
      <c r="B8" s="65">
        <v>2014</v>
      </c>
      <c r="C8" s="9">
        <v>5</v>
      </c>
      <c r="D8" s="9">
        <v>24</v>
      </c>
      <c r="E8" s="79">
        <f t="shared" si="0"/>
        <v>41783</v>
      </c>
      <c r="F8" s="9"/>
      <c r="G8" s="73">
        <v>42324</v>
      </c>
      <c r="H8" s="9">
        <f t="shared" si="1"/>
        <v>2015</v>
      </c>
      <c r="I8" s="9">
        <f t="shared" si="2"/>
        <v>11</v>
      </c>
      <c r="J8" s="66">
        <f t="shared" si="3"/>
        <v>16</v>
      </c>
      <c r="K8" s="9"/>
      <c r="L8" s="65">
        <v>12</v>
      </c>
      <c r="M8" s="9">
        <v>48</v>
      </c>
      <c r="N8" s="9">
        <v>17</v>
      </c>
      <c r="O8" s="131">
        <f t="shared" si="4"/>
        <v>0.53353009259259265</v>
      </c>
      <c r="Q8" s="75">
        <v>0.41071759259259261</v>
      </c>
      <c r="R8" s="9">
        <f t="shared" si="5"/>
        <v>9</v>
      </c>
      <c r="S8" s="9">
        <f t="shared" si="6"/>
        <v>51</v>
      </c>
      <c r="T8" s="66">
        <f t="shared" si="7"/>
        <v>26</v>
      </c>
    </row>
    <row r="9" spans="1:20" x14ac:dyDescent="0.3">
      <c r="A9" s="9"/>
      <c r="B9" s="65">
        <v>2015</v>
      </c>
      <c r="C9" s="9">
        <v>6</v>
      </c>
      <c r="D9" s="9">
        <v>23</v>
      </c>
      <c r="E9" s="79">
        <f t="shared" si="0"/>
        <v>42178</v>
      </c>
      <c r="F9" s="9"/>
      <c r="G9" s="73">
        <v>41656</v>
      </c>
      <c r="H9" s="9">
        <f t="shared" si="1"/>
        <v>2014</v>
      </c>
      <c r="I9" s="9">
        <f t="shared" si="2"/>
        <v>1</v>
      </c>
      <c r="J9" s="66">
        <f t="shared" si="3"/>
        <v>17</v>
      </c>
      <c r="K9" s="9"/>
      <c r="L9" s="65">
        <v>1</v>
      </c>
      <c r="M9" s="9">
        <v>27</v>
      </c>
      <c r="N9" s="9">
        <v>49</v>
      </c>
      <c r="O9" s="131">
        <f t="shared" si="4"/>
        <v>6.09837962962963E-2</v>
      </c>
      <c r="Q9" s="75">
        <v>0.4918865740740741</v>
      </c>
      <c r="R9" s="9">
        <f t="shared" si="5"/>
        <v>11</v>
      </c>
      <c r="S9" s="9">
        <f t="shared" si="6"/>
        <v>48</v>
      </c>
      <c r="T9" s="66">
        <f t="shared" si="7"/>
        <v>19</v>
      </c>
    </row>
    <row r="10" spans="1:20" ht="15" thickBot="1" x14ac:dyDescent="0.35">
      <c r="A10" s="9"/>
      <c r="B10" s="67">
        <v>2016</v>
      </c>
      <c r="C10" s="68">
        <v>7</v>
      </c>
      <c r="D10" s="68">
        <v>22</v>
      </c>
      <c r="E10" s="130">
        <f t="shared" si="0"/>
        <v>42573</v>
      </c>
      <c r="F10" s="9"/>
      <c r="G10" s="76">
        <v>41565</v>
      </c>
      <c r="H10" s="68">
        <f t="shared" si="1"/>
        <v>2013</v>
      </c>
      <c r="I10" s="68">
        <f t="shared" si="2"/>
        <v>10</v>
      </c>
      <c r="J10" s="69">
        <f t="shared" si="3"/>
        <v>18</v>
      </c>
      <c r="K10" s="9"/>
      <c r="L10" s="67">
        <v>15</v>
      </c>
      <c r="M10" s="68">
        <v>40</v>
      </c>
      <c r="N10" s="68">
        <v>56</v>
      </c>
      <c r="O10" s="132">
        <f t="shared" si="4"/>
        <v>0.65342592592592597</v>
      </c>
      <c r="Q10" s="77">
        <v>0.55995370370370368</v>
      </c>
      <c r="R10" s="68">
        <f t="shared" si="5"/>
        <v>13</v>
      </c>
      <c r="S10" s="68">
        <f t="shared" si="6"/>
        <v>26</v>
      </c>
      <c r="T10" s="69">
        <f t="shared" si="7"/>
        <v>20</v>
      </c>
    </row>
    <row r="11" spans="1:20" ht="15" thickBot="1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20" x14ac:dyDescent="0.3">
      <c r="A12" s="9"/>
      <c r="B12" s="117" t="s">
        <v>269</v>
      </c>
      <c r="C12" s="119"/>
      <c r="D12" s="118"/>
      <c r="E12" s="9"/>
      <c r="F12" s="9"/>
      <c r="G12" s="117" t="s">
        <v>270</v>
      </c>
      <c r="H12" s="118"/>
      <c r="I12" s="9"/>
      <c r="J12" s="117" t="s">
        <v>271</v>
      </c>
      <c r="K12" s="118"/>
      <c r="L12" s="9"/>
      <c r="M12" s="117" t="s">
        <v>272</v>
      </c>
      <c r="N12" s="118"/>
      <c r="P12" s="117" t="s">
        <v>273</v>
      </c>
      <c r="Q12" s="118"/>
      <c r="S12" s="117" t="s">
        <v>274</v>
      </c>
      <c r="T12" s="118"/>
    </row>
    <row r="13" spans="1:20" x14ac:dyDescent="0.3">
      <c r="A13" s="9"/>
      <c r="B13" s="129" t="s">
        <v>335</v>
      </c>
      <c r="C13" s="9">
        <f>DATEVALUE(B13)</f>
        <v>43468</v>
      </c>
      <c r="D13" s="66"/>
      <c r="E13" s="9"/>
      <c r="F13" s="9"/>
      <c r="G13" s="73">
        <v>43081</v>
      </c>
      <c r="H13" s="66">
        <f>DAYS360(G13,G14)</f>
        <v>240</v>
      </c>
      <c r="I13" s="9"/>
      <c r="J13" s="73">
        <v>43475</v>
      </c>
      <c r="K13" s="79">
        <f>EDATE(J13,20)</f>
        <v>44084</v>
      </c>
      <c r="L13" s="9"/>
      <c r="M13" s="73">
        <v>40204</v>
      </c>
      <c r="N13" s="79">
        <f>EOMONTH(M13,3)</f>
        <v>40298</v>
      </c>
      <c r="P13" s="73">
        <v>43525</v>
      </c>
      <c r="Q13" s="79">
        <f>WORKDAY(P13,1)</f>
        <v>43528</v>
      </c>
      <c r="S13" s="73">
        <v>42728</v>
      </c>
      <c r="T13" s="66">
        <f>YEARFRAC(S13,S15,3)</f>
        <v>0.23835616438356164</v>
      </c>
    </row>
    <row r="14" spans="1:20" x14ac:dyDescent="0.3">
      <c r="A14" s="78"/>
      <c r="B14" s="129" t="s">
        <v>336</v>
      </c>
      <c r="C14" s="9">
        <f>TIMEVALUE(B14)</f>
        <v>0.5</v>
      </c>
      <c r="D14" s="66"/>
      <c r="E14" s="9"/>
      <c r="F14" s="9"/>
      <c r="G14" s="73">
        <v>43324</v>
      </c>
      <c r="H14" s="66"/>
      <c r="I14" s="9"/>
      <c r="J14" s="73">
        <v>43739</v>
      </c>
      <c r="K14" s="79">
        <f>EDATE(J14,8)</f>
        <v>43983</v>
      </c>
      <c r="L14" s="9"/>
      <c r="M14" s="65"/>
      <c r="N14" s="66"/>
      <c r="P14" s="73"/>
      <c r="Q14" s="66"/>
      <c r="S14" s="65"/>
      <c r="T14" s="66"/>
    </row>
    <row r="15" spans="1:20" x14ac:dyDescent="0.3">
      <c r="B15" s="63"/>
      <c r="C15" s="9"/>
      <c r="D15" s="66"/>
      <c r="G15" s="65"/>
      <c r="H15" s="66"/>
      <c r="J15" s="65"/>
      <c r="K15" s="66"/>
      <c r="M15" s="73">
        <v>42630</v>
      </c>
      <c r="N15" s="79">
        <f>EOMONTH(M15,12)</f>
        <v>43008</v>
      </c>
      <c r="P15" s="65"/>
      <c r="Q15" s="66"/>
      <c r="S15" s="73">
        <v>42815</v>
      </c>
      <c r="T15" s="66"/>
    </row>
    <row r="16" spans="1:20" x14ac:dyDescent="0.3">
      <c r="B16" s="65"/>
      <c r="C16" s="9"/>
      <c r="D16" s="66"/>
      <c r="G16" s="65"/>
      <c r="H16" s="66"/>
      <c r="J16" s="65"/>
      <c r="K16" s="66"/>
      <c r="M16" s="65"/>
      <c r="N16" s="66"/>
      <c r="P16" s="65"/>
      <c r="Q16" s="66"/>
      <c r="S16" s="65"/>
      <c r="T16" s="66"/>
    </row>
    <row r="17" spans="2:20" ht="15" thickBot="1" x14ac:dyDescent="0.35">
      <c r="B17" s="67"/>
      <c r="C17" s="68"/>
      <c r="D17" s="69"/>
      <c r="G17" s="67"/>
      <c r="H17" s="69"/>
      <c r="J17" s="67"/>
      <c r="K17" s="69"/>
      <c r="M17" s="67"/>
      <c r="N17" s="69"/>
      <c r="P17" s="67"/>
      <c r="Q17" s="69"/>
      <c r="S17" s="67"/>
      <c r="T17" s="69"/>
    </row>
  </sheetData>
  <mergeCells count="10">
    <mergeCell ref="S12:T12"/>
    <mergeCell ref="B2:E2"/>
    <mergeCell ref="G2:J2"/>
    <mergeCell ref="L2:O2"/>
    <mergeCell ref="Q2:T2"/>
    <mergeCell ref="B12:D12"/>
    <mergeCell ref="G12:H12"/>
    <mergeCell ref="J12:K12"/>
    <mergeCell ref="M12:N12"/>
    <mergeCell ref="P12:Q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T24"/>
  <sheetViews>
    <sheetView topLeftCell="B1" zoomScaleNormal="100" workbookViewId="0">
      <selection activeCell="J19" sqref="J19"/>
    </sheetView>
  </sheetViews>
  <sheetFormatPr defaultRowHeight="14.4" x14ac:dyDescent="0.3"/>
  <cols>
    <col min="1" max="1" width="10.88671875" style="61" bestFit="1" customWidth="1"/>
    <col min="2" max="2" width="11" style="61" bestFit="1" customWidth="1"/>
    <col min="3" max="3" width="16.33203125" style="61" bestFit="1" customWidth="1"/>
    <col min="4" max="4" width="10.44140625" style="61" bestFit="1" customWidth="1"/>
    <col min="5" max="5" width="12.5546875" style="61" bestFit="1" customWidth="1"/>
    <col min="6" max="6" width="14.6640625" style="61" bestFit="1" customWidth="1"/>
    <col min="7" max="7" width="10.88671875" style="61" bestFit="1" customWidth="1"/>
    <col min="8" max="8" width="20.88671875" style="61" customWidth="1"/>
    <col min="9" max="9" width="25.5546875" style="61" customWidth="1"/>
    <col min="10" max="10" width="12.33203125" style="61" bestFit="1" customWidth="1"/>
    <col min="11" max="11" width="10.88671875" style="61" bestFit="1" customWidth="1"/>
    <col min="12" max="12" width="9.109375" style="61"/>
    <col min="13" max="13" width="10.88671875" style="61" bestFit="1" customWidth="1"/>
    <col min="14" max="15" width="9.109375" style="61"/>
    <col min="16" max="16" width="10.88671875" style="61" bestFit="1" customWidth="1"/>
    <col min="17" max="18" width="9.109375" style="61"/>
    <col min="19" max="19" width="10.88671875" style="61" bestFit="1" customWidth="1"/>
    <col min="20" max="20" width="9.109375" style="61"/>
  </cols>
  <sheetData>
    <row r="2" spans="2:14" ht="15" thickBot="1" x14ac:dyDescent="0.35"/>
    <row r="3" spans="2:14" x14ac:dyDescent="0.3">
      <c r="B3" s="103" t="s">
        <v>293</v>
      </c>
      <c r="C3" s="104"/>
      <c r="D3" s="104"/>
      <c r="E3" s="104"/>
      <c r="F3" s="105"/>
      <c r="H3" s="103" t="s">
        <v>298</v>
      </c>
      <c r="I3" s="105"/>
      <c r="K3" s="103" t="s">
        <v>305</v>
      </c>
      <c r="L3" s="104"/>
      <c r="M3" s="105"/>
    </row>
    <row r="4" spans="2:14" x14ac:dyDescent="0.3">
      <c r="B4" s="81" t="s">
        <v>290</v>
      </c>
      <c r="C4" s="82" t="s">
        <v>291</v>
      </c>
      <c r="D4" s="82" t="s">
        <v>292</v>
      </c>
      <c r="E4" s="82" t="s">
        <v>294</v>
      </c>
      <c r="F4" s="83" t="s">
        <v>295</v>
      </c>
      <c r="H4" s="81" t="s">
        <v>296</v>
      </c>
      <c r="I4" s="83" t="s">
        <v>297</v>
      </c>
      <c r="K4" s="81" t="s">
        <v>302</v>
      </c>
      <c r="L4" s="82" t="s">
        <v>303</v>
      </c>
      <c r="M4" s="83" t="s">
        <v>304</v>
      </c>
    </row>
    <row r="5" spans="2:14" x14ac:dyDescent="0.3">
      <c r="B5" s="1" t="s">
        <v>152</v>
      </c>
      <c r="C5" s="9" t="s">
        <v>64</v>
      </c>
      <c r="D5" s="9"/>
      <c r="E5" s="9">
        <f>FIND(B5,C5)</f>
        <v>1</v>
      </c>
      <c r="F5" s="2">
        <f>SEARCH(B5,C5)</f>
        <v>1</v>
      </c>
      <c r="H5" s="1">
        <f ca="1">RAND()</f>
        <v>0.11056356181936733</v>
      </c>
      <c r="I5" s="2">
        <f ca="1">RANDBETWEEN(1,10)</f>
        <v>4</v>
      </c>
      <c r="K5" s="1">
        <v>4.1234000000000002</v>
      </c>
      <c r="L5" s="9">
        <f>INT(K5)</f>
        <v>4</v>
      </c>
      <c r="M5" s="2">
        <f>TRUNC(K5,1)</f>
        <v>4.0999999999999996</v>
      </c>
    </row>
    <row r="6" spans="2:14" x14ac:dyDescent="0.3">
      <c r="B6" s="1" t="s">
        <v>193</v>
      </c>
      <c r="C6" s="9" t="s">
        <v>64</v>
      </c>
      <c r="D6" s="9">
        <v>1</v>
      </c>
      <c r="E6" s="9" t="e">
        <f>FIND(B6,C6,D6)</f>
        <v>#VALUE!</v>
      </c>
      <c r="F6" s="2">
        <f>SEARCH(B6,C6,D6)</f>
        <v>2</v>
      </c>
      <c r="H6" s="1">
        <f t="shared" ref="H6:H8" ca="1" si="0">RAND()</f>
        <v>0.76721070812101944</v>
      </c>
      <c r="I6" s="2">
        <f t="shared" ref="I6:I8" ca="1" si="1">RANDBETWEEN(1,10)</f>
        <v>3</v>
      </c>
      <c r="K6" s="1">
        <v>7.1</v>
      </c>
      <c r="L6" s="9">
        <f t="shared" ref="L6:L8" si="2">INT(K6)</f>
        <v>7</v>
      </c>
      <c r="M6" s="2">
        <f t="shared" ref="M6:M8" si="3">TRUNC(K6)</f>
        <v>7</v>
      </c>
    </row>
    <row r="7" spans="2:14" x14ac:dyDescent="0.3">
      <c r="B7" s="1" t="s">
        <v>286</v>
      </c>
      <c r="C7" s="9" t="s">
        <v>288</v>
      </c>
      <c r="D7" s="9">
        <v>1</v>
      </c>
      <c r="E7" s="9">
        <f t="shared" ref="E7:E8" si="4">FIND(B7,C7,D7)</f>
        <v>12</v>
      </c>
      <c r="F7" s="2">
        <f t="shared" ref="F7:F8" si="5">SEARCH(B7,C7,D7)</f>
        <v>1</v>
      </c>
      <c r="H7" s="1">
        <f t="shared" ca="1" si="0"/>
        <v>0.63394733139269743</v>
      </c>
      <c r="I7" s="2">
        <f t="shared" ca="1" si="1"/>
        <v>5</v>
      </c>
      <c r="K7" s="1">
        <v>12.12</v>
      </c>
      <c r="L7" s="9">
        <f t="shared" si="2"/>
        <v>12</v>
      </c>
      <c r="M7" s="2">
        <f t="shared" si="3"/>
        <v>12</v>
      </c>
    </row>
    <row r="8" spans="2:14" ht="15" thickBot="1" x14ac:dyDescent="0.35">
      <c r="B8" s="3" t="s">
        <v>287</v>
      </c>
      <c r="C8" s="10" t="s">
        <v>289</v>
      </c>
      <c r="D8" s="10">
        <v>1</v>
      </c>
      <c r="E8" s="10" t="e">
        <f t="shared" si="4"/>
        <v>#VALUE!</v>
      </c>
      <c r="F8" s="4">
        <f t="shared" si="5"/>
        <v>6</v>
      </c>
      <c r="H8" s="3">
        <f t="shared" ca="1" si="0"/>
        <v>0.76146595173164056</v>
      </c>
      <c r="I8" s="4">
        <f t="shared" ca="1" si="1"/>
        <v>5</v>
      </c>
      <c r="K8" s="3">
        <v>17</v>
      </c>
      <c r="L8" s="10">
        <f t="shared" si="2"/>
        <v>17</v>
      </c>
      <c r="M8" s="4">
        <f t="shared" si="3"/>
        <v>17</v>
      </c>
    </row>
    <row r="10" spans="2:14" ht="15" thickBot="1" x14ac:dyDescent="0.35"/>
    <row r="11" spans="2:14" x14ac:dyDescent="0.3">
      <c r="B11" s="103" t="s">
        <v>311</v>
      </c>
      <c r="C11" s="104"/>
      <c r="D11" s="105"/>
      <c r="F11" s="103" t="s">
        <v>315</v>
      </c>
      <c r="G11" s="104"/>
      <c r="H11" s="105"/>
      <c r="J11" s="103" t="s">
        <v>317</v>
      </c>
      <c r="K11" s="104"/>
      <c r="L11" s="104"/>
      <c r="M11" s="104"/>
      <c r="N11" s="105"/>
    </row>
    <row r="12" spans="2:14" x14ac:dyDescent="0.3">
      <c r="B12" s="81" t="s">
        <v>309</v>
      </c>
      <c r="C12" s="82" t="s">
        <v>310</v>
      </c>
      <c r="D12" s="83" t="s">
        <v>311</v>
      </c>
      <c r="F12" s="81" t="s">
        <v>309</v>
      </c>
      <c r="G12" s="82" t="s">
        <v>313</v>
      </c>
      <c r="H12" s="83" t="s">
        <v>314</v>
      </c>
      <c r="J12" s="81" t="s">
        <v>316</v>
      </c>
      <c r="K12" s="82"/>
      <c r="L12" s="82"/>
      <c r="M12" s="82"/>
      <c r="N12" s="83"/>
    </row>
    <row r="13" spans="2:14" x14ac:dyDescent="0.3">
      <c r="B13" s="1">
        <v>10</v>
      </c>
      <c r="C13" s="9">
        <v>5</v>
      </c>
      <c r="D13" s="2">
        <f>MOD(B13,C13)</f>
        <v>0</v>
      </c>
      <c r="F13" s="1">
        <v>10</v>
      </c>
      <c r="G13" s="9">
        <v>3</v>
      </c>
      <c r="H13" s="2">
        <f>MROUND(F13,G13)</f>
        <v>9</v>
      </c>
      <c r="J13" s="1">
        <v>1</v>
      </c>
      <c r="K13" s="9">
        <f t="array" ref="K13:N13">TRANSPOSE(J13:J16)</f>
        <v>1</v>
      </c>
      <c r="L13" s="9">
        <v>2</v>
      </c>
      <c r="M13" s="9">
        <v>3</v>
      </c>
      <c r="N13" s="2">
        <v>4</v>
      </c>
    </row>
    <row r="14" spans="2:14" x14ac:dyDescent="0.3">
      <c r="B14" s="1">
        <v>13</v>
      </c>
      <c r="C14" s="9">
        <v>2</v>
      </c>
      <c r="D14" s="2">
        <f>MOD(B14,C14)</f>
        <v>1</v>
      </c>
      <c r="F14" s="1">
        <v>46</v>
      </c>
      <c r="G14" s="9">
        <v>7</v>
      </c>
      <c r="H14" s="2">
        <f t="shared" ref="H14:H16" si="6">MROUND(F14,G14)</f>
        <v>49</v>
      </c>
      <c r="J14" s="1">
        <v>2</v>
      </c>
      <c r="K14" s="9"/>
      <c r="L14" s="9"/>
      <c r="M14" s="9"/>
      <c r="N14" s="2"/>
    </row>
    <row r="15" spans="2:14" x14ac:dyDescent="0.3">
      <c r="B15" s="1">
        <v>17</v>
      </c>
      <c r="C15" s="9">
        <v>3</v>
      </c>
      <c r="D15" s="2">
        <f t="shared" ref="D15:D16" si="7">MOD(B15,C15)</f>
        <v>2</v>
      </c>
      <c r="F15" s="1">
        <v>655</v>
      </c>
      <c r="G15" s="9">
        <v>5</v>
      </c>
      <c r="H15" s="2">
        <f t="shared" si="6"/>
        <v>655</v>
      </c>
      <c r="J15" s="1">
        <v>3</v>
      </c>
      <c r="K15" s="9"/>
      <c r="L15" s="9"/>
      <c r="M15" s="9"/>
      <c r="N15" s="2"/>
    </row>
    <row r="16" spans="2:14" ht="15" thickBot="1" x14ac:dyDescent="0.35">
      <c r="B16" s="3">
        <v>1919</v>
      </c>
      <c r="C16" s="10">
        <v>9</v>
      </c>
      <c r="D16" s="4">
        <f t="shared" si="7"/>
        <v>2</v>
      </c>
      <c r="F16" s="3">
        <v>655</v>
      </c>
      <c r="G16" s="10">
        <v>100</v>
      </c>
      <c r="H16" s="4">
        <f t="shared" si="6"/>
        <v>700</v>
      </c>
      <c r="J16" s="3">
        <v>4</v>
      </c>
      <c r="K16" s="10"/>
      <c r="L16" s="10"/>
      <c r="M16" s="10"/>
      <c r="N16" s="4"/>
    </row>
    <row r="18" spans="2:12" ht="15" thickBot="1" x14ac:dyDescent="0.35">
      <c r="B18" s="80"/>
    </row>
    <row r="19" spans="2:12" x14ac:dyDescent="0.3">
      <c r="B19" s="103" t="s">
        <v>319</v>
      </c>
      <c r="C19" s="105"/>
      <c r="E19" s="103" t="s">
        <v>326</v>
      </c>
      <c r="F19" s="105"/>
      <c r="H19" s="103" t="s">
        <v>328</v>
      </c>
      <c r="I19" s="105"/>
      <c r="K19" s="103" t="s">
        <v>330</v>
      </c>
      <c r="L19" s="105"/>
    </row>
    <row r="20" spans="2:12" x14ac:dyDescent="0.3">
      <c r="B20" s="81" t="s">
        <v>320</v>
      </c>
      <c r="C20" s="83"/>
      <c r="E20" s="81" t="b">
        <v>1</v>
      </c>
      <c r="F20" s="83" t="b">
        <v>0</v>
      </c>
      <c r="H20" s="81" t="s">
        <v>329</v>
      </c>
      <c r="I20" s="83" t="s">
        <v>328</v>
      </c>
      <c r="K20" s="81" t="s">
        <v>331</v>
      </c>
      <c r="L20" s="83"/>
    </row>
    <row r="21" spans="2:12" x14ac:dyDescent="0.3">
      <c r="B21" s="1" t="s">
        <v>321</v>
      </c>
      <c r="C21" s="2" t="str">
        <f>ADDRESS(1,1,4)</f>
        <v>A1</v>
      </c>
      <c r="E21" s="1" t="b">
        <f>TRUE()</f>
        <v>1</v>
      </c>
      <c r="F21" s="2" t="b">
        <f>FALSE()</f>
        <v>0</v>
      </c>
      <c r="H21" s="1" t="s">
        <v>337</v>
      </c>
      <c r="I21" s="2">
        <f ca="1">INDIRECT(H21&amp;"!A1")</f>
        <v>100</v>
      </c>
      <c r="K21" s="1" t="e">
        <v>#NULL!</v>
      </c>
      <c r="L21" s="2">
        <f>ERROR.TYPE(K21)</f>
        <v>1</v>
      </c>
    </row>
    <row r="22" spans="2:12" x14ac:dyDescent="0.3">
      <c r="B22" s="1" t="s">
        <v>322</v>
      </c>
      <c r="C22" s="2"/>
      <c r="E22" s="1"/>
      <c r="F22" s="2"/>
      <c r="H22" s="1"/>
      <c r="I22" s="2"/>
      <c r="K22" s="1" t="e">
        <v>#DIV/0!</v>
      </c>
      <c r="L22" s="2">
        <f t="shared" ref="L22:L24" si="8">ERROR.TYPE(K22)</f>
        <v>2</v>
      </c>
    </row>
    <row r="23" spans="2:12" x14ac:dyDescent="0.3">
      <c r="B23" s="1" t="s">
        <v>323</v>
      </c>
      <c r="C23" s="2"/>
      <c r="E23" s="1"/>
      <c r="F23" s="2"/>
      <c r="H23" s="1"/>
      <c r="I23" s="2"/>
      <c r="K23" s="1" t="e">
        <v>#REF!</v>
      </c>
      <c r="L23" s="2">
        <f t="shared" si="8"/>
        <v>4</v>
      </c>
    </row>
    <row r="24" spans="2:12" ht="15" thickBot="1" x14ac:dyDescent="0.35">
      <c r="B24" s="3" t="s">
        <v>324</v>
      </c>
      <c r="C24" s="4"/>
      <c r="E24" s="3"/>
      <c r="F24" s="4"/>
      <c r="H24" s="3"/>
      <c r="I24" s="4"/>
      <c r="K24" s="3" t="e">
        <v>#NAME?</v>
      </c>
      <c r="L24" s="4">
        <f t="shared" si="8"/>
        <v>5</v>
      </c>
    </row>
  </sheetData>
  <mergeCells count="10">
    <mergeCell ref="B19:C19"/>
    <mergeCell ref="E19:F19"/>
    <mergeCell ref="H19:I19"/>
    <mergeCell ref="K19:L19"/>
    <mergeCell ref="B3:F3"/>
    <mergeCell ref="H3:I3"/>
    <mergeCell ref="K3:M3"/>
    <mergeCell ref="B11:D11"/>
    <mergeCell ref="F11:H11"/>
    <mergeCell ref="J11:N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"/>
  <sheetViews>
    <sheetView zoomScaleNormal="100" workbookViewId="0">
      <selection activeCell="S5" sqref="S5"/>
    </sheetView>
  </sheetViews>
  <sheetFormatPr defaultRowHeight="14.4" x14ac:dyDescent="0.3"/>
  <cols>
    <col min="4" max="4" width="2.33203125" customWidth="1"/>
    <col min="5" max="5" width="10.6640625" bestFit="1" customWidth="1"/>
    <col min="8" max="8" width="17.33203125" bestFit="1" customWidth="1"/>
    <col min="10" max="10" width="17.5546875" bestFit="1" customWidth="1"/>
    <col min="12" max="13" width="11.6640625" bestFit="1" customWidth="1"/>
    <col min="18" max="18" width="9.88671875" bestFit="1" customWidth="1"/>
  </cols>
  <sheetData>
    <row r="1" spans="2:20" ht="15" thickBot="1" x14ac:dyDescent="0.35"/>
    <row r="2" spans="2:20" ht="15" thickBot="1" x14ac:dyDescent="0.35">
      <c r="B2" s="143" t="s">
        <v>344</v>
      </c>
      <c r="C2" s="144"/>
      <c r="D2" s="144"/>
      <c r="E2" s="144"/>
      <c r="F2" s="145"/>
      <c r="H2" s="146" t="s">
        <v>345</v>
      </c>
      <c r="J2" s="150" t="s">
        <v>348</v>
      </c>
      <c r="L2" s="134" t="s">
        <v>349</v>
      </c>
      <c r="M2" s="135"/>
      <c r="N2" s="135"/>
      <c r="O2" s="135"/>
      <c r="P2" s="136"/>
      <c r="R2" s="134" t="s">
        <v>356</v>
      </c>
      <c r="S2" s="135"/>
      <c r="T2" s="136"/>
    </row>
    <row r="3" spans="2:20" x14ac:dyDescent="0.3">
      <c r="B3" s="140" t="s">
        <v>72</v>
      </c>
      <c r="C3" s="141" t="s">
        <v>16</v>
      </c>
      <c r="D3" s="141"/>
      <c r="E3" s="141" t="s">
        <v>341</v>
      </c>
      <c r="F3" s="142" t="s">
        <v>16</v>
      </c>
      <c r="H3" s="147" t="s">
        <v>346</v>
      </c>
      <c r="J3" s="156" t="s">
        <v>347</v>
      </c>
      <c r="L3" s="137" t="s">
        <v>351</v>
      </c>
      <c r="M3" s="138" t="s">
        <v>350</v>
      </c>
      <c r="N3" s="138" t="s">
        <v>352</v>
      </c>
      <c r="O3" s="138" t="s">
        <v>353</v>
      </c>
      <c r="P3" s="139" t="s">
        <v>314</v>
      </c>
      <c r="R3" s="154" t="s">
        <v>21</v>
      </c>
      <c r="S3" s="153" t="s">
        <v>55</v>
      </c>
      <c r="T3" s="155" t="s">
        <v>357</v>
      </c>
    </row>
    <row r="4" spans="2:20" x14ac:dyDescent="0.3">
      <c r="B4" s="1" t="s">
        <v>135</v>
      </c>
      <c r="C4" s="9">
        <v>32</v>
      </c>
      <c r="D4" s="9"/>
      <c r="E4" s="9" t="s">
        <v>339</v>
      </c>
      <c r="F4" s="2">
        <f>IFERROR(VLOOKUP(E4,$B$4:$C$8,2,FALSE),"Not Found")</f>
        <v>44</v>
      </c>
      <c r="H4" s="148" t="str">
        <f>LEFT(H3,LEN(H3)-5)</f>
        <v xml:space="preserve">What day is it </v>
      </c>
      <c r="J4" s="148" t="str">
        <f>LEFT(J3,4)</f>
        <v>0411</v>
      </c>
      <c r="L4" s="89">
        <v>245</v>
      </c>
      <c r="M4" s="151">
        <v>43525</v>
      </c>
      <c r="N4" s="85">
        <v>24</v>
      </c>
      <c r="O4" s="85" t="s">
        <v>351</v>
      </c>
      <c r="P4" s="86">
        <f>IF(AND(L4=$O$5,M4=$O$8),N4,"")</f>
        <v>24</v>
      </c>
      <c r="R4" s="89" t="s">
        <v>23</v>
      </c>
      <c r="S4" s="85">
        <f ca="1">VLOOKUP(R4,INDIRECT($T$4&amp;"!$C$1:$D$100"),2,FALSE)</f>
        <v>1000</v>
      </c>
      <c r="T4" s="86" t="s">
        <v>337</v>
      </c>
    </row>
    <row r="5" spans="2:20" x14ac:dyDescent="0.3">
      <c r="B5" s="1" t="s">
        <v>169</v>
      </c>
      <c r="C5" s="9">
        <v>48</v>
      </c>
      <c r="D5" s="9"/>
      <c r="E5" s="9" t="s">
        <v>169</v>
      </c>
      <c r="F5" s="2">
        <f t="shared" ref="F5:F8" si="0">IFERROR(VLOOKUP(E5,$B$4:$C$8,2,FALSE),"Not Found")</f>
        <v>48</v>
      </c>
      <c r="H5" s="148" t="str">
        <f>LEFT(H3,LEN(H3)-FIND("d",H3,1))</f>
        <v>What day is it</v>
      </c>
      <c r="J5" s="148">
        <f>_xlfn.NUMBERVALUE(LEFT(J3,4))</f>
        <v>411</v>
      </c>
      <c r="L5" s="89">
        <v>250</v>
      </c>
      <c r="M5" s="151">
        <v>43526</v>
      </c>
      <c r="N5" s="85">
        <v>70</v>
      </c>
      <c r="O5" s="85">
        <v>245</v>
      </c>
      <c r="P5" s="86" t="str">
        <f t="shared" ref="P5:P8" si="1">IF(AND(L5=$O$5,M5=$O$8),N5,"")</f>
        <v/>
      </c>
      <c r="R5" s="89" t="s">
        <v>57</v>
      </c>
      <c r="S5" s="85">
        <f t="shared" ref="S5:S10" ca="1" si="2">VLOOKUP(R5,INDIRECT($T$4&amp;"!$C$1:$D$100"),2,FALSE)</f>
        <v>800</v>
      </c>
      <c r="T5" s="86"/>
    </row>
    <row r="6" spans="2:20" x14ac:dyDescent="0.3">
      <c r="B6" s="1" t="s">
        <v>338</v>
      </c>
      <c r="C6" s="9">
        <v>26</v>
      </c>
      <c r="D6" s="9"/>
      <c r="E6" s="9" t="s">
        <v>342</v>
      </c>
      <c r="F6" s="2" t="str">
        <f>IFERROR(VLOOKUP(E6,$B$4:$C$8,2,FALSE),"Not Found")</f>
        <v>Not Found</v>
      </c>
      <c r="H6" s="148"/>
      <c r="J6" s="148"/>
      <c r="L6" s="89">
        <v>240</v>
      </c>
      <c r="M6" s="151">
        <v>43525</v>
      </c>
      <c r="N6" s="85">
        <v>82</v>
      </c>
      <c r="O6" s="85"/>
      <c r="P6" s="86" t="str">
        <f t="shared" si="1"/>
        <v/>
      </c>
      <c r="R6" s="89" t="s">
        <v>354</v>
      </c>
      <c r="S6" s="85">
        <f t="shared" ca="1" si="2"/>
        <v>600</v>
      </c>
      <c r="T6" s="86"/>
    </row>
    <row r="7" spans="2:20" x14ac:dyDescent="0.3">
      <c r="B7" s="1" t="s">
        <v>339</v>
      </c>
      <c r="C7" s="9">
        <v>44</v>
      </c>
      <c r="D7" s="9"/>
      <c r="E7" s="9" t="s">
        <v>343</v>
      </c>
      <c r="F7" s="2" t="str">
        <f t="shared" si="0"/>
        <v>Not Found</v>
      </c>
      <c r="H7" s="148"/>
      <c r="J7" s="148"/>
      <c r="L7" s="89">
        <v>245</v>
      </c>
      <c r="M7" s="151">
        <v>43525</v>
      </c>
      <c r="N7" s="85">
        <v>63</v>
      </c>
      <c r="O7" s="85" t="s">
        <v>260</v>
      </c>
      <c r="P7" s="86">
        <f t="shared" si="1"/>
        <v>63</v>
      </c>
      <c r="R7" s="89" t="s">
        <v>58</v>
      </c>
      <c r="S7" s="85">
        <f t="shared" ca="1" si="2"/>
        <v>400</v>
      </c>
      <c r="T7" s="86"/>
    </row>
    <row r="8" spans="2:20" ht="15" thickBot="1" x14ac:dyDescent="0.35">
      <c r="B8" s="3" t="s">
        <v>340</v>
      </c>
      <c r="C8" s="10">
        <v>60</v>
      </c>
      <c r="D8" s="10"/>
      <c r="E8" s="10" t="s">
        <v>167</v>
      </c>
      <c r="F8" s="4" t="str">
        <f t="shared" si="0"/>
        <v>Not Found</v>
      </c>
      <c r="H8" s="149"/>
      <c r="J8" s="149"/>
      <c r="L8" s="38">
        <v>245</v>
      </c>
      <c r="M8" s="152">
        <v>43529</v>
      </c>
      <c r="N8" s="87">
        <v>75</v>
      </c>
      <c r="O8" s="152">
        <v>43525</v>
      </c>
      <c r="P8" s="88" t="str">
        <f t="shared" si="1"/>
        <v/>
      </c>
      <c r="R8" s="89" t="s">
        <v>59</v>
      </c>
      <c r="S8" s="85">
        <f t="shared" ca="1" si="2"/>
        <v>350</v>
      </c>
      <c r="T8" s="86"/>
    </row>
    <row r="9" spans="2:20" x14ac:dyDescent="0.3">
      <c r="R9" s="89" t="s">
        <v>24</v>
      </c>
      <c r="S9" s="85">
        <f t="shared" ca="1" si="2"/>
        <v>325</v>
      </c>
      <c r="T9" s="86"/>
    </row>
    <row r="10" spans="2:20" ht="15" thickBot="1" x14ac:dyDescent="0.35">
      <c r="R10" s="38" t="s">
        <v>355</v>
      </c>
      <c r="S10" s="87">
        <f t="shared" ca="1" si="2"/>
        <v>200</v>
      </c>
      <c r="T10" s="88"/>
    </row>
  </sheetData>
  <mergeCells count="3">
    <mergeCell ref="B2:F2"/>
    <mergeCell ref="L2:P2"/>
    <mergeCell ref="R2:T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B1" workbookViewId="0">
      <selection activeCell="D5" sqref="D5"/>
    </sheetView>
  </sheetViews>
  <sheetFormatPr defaultRowHeight="14.4" x14ac:dyDescent="0.3"/>
  <cols>
    <col min="1" max="1" width="0" hidden="1" customWidth="1"/>
  </cols>
  <sheetData>
    <row r="1" spans="1:4" x14ac:dyDescent="0.3">
      <c r="A1">
        <v>100</v>
      </c>
    </row>
    <row r="3" spans="1:4" x14ac:dyDescent="0.3">
      <c r="C3" t="s">
        <v>21</v>
      </c>
      <c r="D3" t="s">
        <v>55</v>
      </c>
    </row>
    <row r="4" spans="1:4" x14ac:dyDescent="0.3">
      <c r="C4" t="s">
        <v>23</v>
      </c>
      <c r="D4">
        <v>1000</v>
      </c>
    </row>
    <row r="5" spans="1:4" x14ac:dyDescent="0.3">
      <c r="C5" t="s">
        <v>57</v>
      </c>
      <c r="D5">
        <v>800</v>
      </c>
    </row>
    <row r="6" spans="1:4" x14ac:dyDescent="0.3">
      <c r="C6" t="s">
        <v>354</v>
      </c>
      <c r="D6">
        <v>600</v>
      </c>
    </row>
    <row r="7" spans="1:4" x14ac:dyDescent="0.3">
      <c r="C7" t="s">
        <v>58</v>
      </c>
      <c r="D7">
        <v>400</v>
      </c>
    </row>
    <row r="8" spans="1:4" x14ac:dyDescent="0.3">
      <c r="C8" t="s">
        <v>59</v>
      </c>
      <c r="D8">
        <v>350</v>
      </c>
    </row>
    <row r="9" spans="1:4" x14ac:dyDescent="0.3">
      <c r="C9" t="s">
        <v>24</v>
      </c>
      <c r="D9">
        <v>325</v>
      </c>
    </row>
    <row r="10" spans="1:4" x14ac:dyDescent="0.3">
      <c r="C10" t="s">
        <v>355</v>
      </c>
      <c r="D10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01"/>
  <sheetViews>
    <sheetView workbookViewId="0"/>
  </sheetViews>
  <sheetFormatPr defaultRowHeight="14.4" x14ac:dyDescent="0.3"/>
  <cols>
    <col min="1" max="1" width="12.44140625" bestFit="1" customWidth="1"/>
    <col min="8" max="15" width="9.109375" style="84"/>
  </cols>
  <sheetData>
    <row r="1" spans="1:1" x14ac:dyDescent="0.3">
      <c r="A1" s="133" t="s">
        <v>112</v>
      </c>
    </row>
    <row r="2" spans="1:1" x14ac:dyDescent="0.3">
      <c r="A2" s="133" t="s">
        <v>113</v>
      </c>
    </row>
    <row r="3" spans="1:1" x14ac:dyDescent="0.3">
      <c r="A3" s="133" t="s">
        <v>114</v>
      </c>
    </row>
    <row r="4" spans="1:1" x14ac:dyDescent="0.3">
      <c r="A4" s="133" t="s">
        <v>115</v>
      </c>
    </row>
    <row r="5" spans="1:1" x14ac:dyDescent="0.3">
      <c r="A5" s="133" t="s">
        <v>116</v>
      </c>
    </row>
    <row r="6" spans="1:1" x14ac:dyDescent="0.3">
      <c r="A6" s="133" t="s">
        <v>117</v>
      </c>
    </row>
    <row r="7" spans="1:1" x14ac:dyDescent="0.3">
      <c r="A7" s="133" t="s">
        <v>118</v>
      </c>
    </row>
    <row r="8" spans="1:1" x14ac:dyDescent="0.3">
      <c r="A8" s="133" t="s">
        <v>119</v>
      </c>
    </row>
    <row r="9" spans="1:1" x14ac:dyDescent="0.3">
      <c r="A9" s="133" t="s">
        <v>120</v>
      </c>
    </row>
    <row r="10" spans="1:1" x14ac:dyDescent="0.3">
      <c r="A10" s="133" t="s">
        <v>121</v>
      </c>
    </row>
    <row r="11" spans="1:1" x14ac:dyDescent="0.3">
      <c r="A11" s="133" t="s">
        <v>122</v>
      </c>
    </row>
    <row r="12" spans="1:1" x14ac:dyDescent="0.3">
      <c r="A12" s="133" t="s">
        <v>123</v>
      </c>
    </row>
    <row r="13" spans="1:1" x14ac:dyDescent="0.3">
      <c r="A13" s="133" t="s">
        <v>124</v>
      </c>
    </row>
    <row r="14" spans="1:1" x14ac:dyDescent="0.3">
      <c r="A14" s="133" t="s">
        <v>125</v>
      </c>
    </row>
    <row r="15" spans="1:1" x14ac:dyDescent="0.3">
      <c r="A15" s="133" t="s">
        <v>126</v>
      </c>
    </row>
    <row r="16" spans="1:1" x14ac:dyDescent="0.3">
      <c r="A16" s="133" t="s">
        <v>127</v>
      </c>
    </row>
    <row r="17" spans="1:1" x14ac:dyDescent="0.3">
      <c r="A17" s="133" t="s">
        <v>128</v>
      </c>
    </row>
    <row r="18" spans="1:1" x14ac:dyDescent="0.3">
      <c r="A18" s="133" t="s">
        <v>129</v>
      </c>
    </row>
    <row r="19" spans="1:1" x14ac:dyDescent="0.3">
      <c r="A19" s="133" t="s">
        <v>130</v>
      </c>
    </row>
    <row r="20" spans="1:1" x14ac:dyDescent="0.3">
      <c r="A20" s="133" t="s">
        <v>131</v>
      </c>
    </row>
    <row r="21" spans="1:1" x14ac:dyDescent="0.3">
      <c r="A21" s="133" t="s">
        <v>132</v>
      </c>
    </row>
    <row r="22" spans="1:1" x14ac:dyDescent="0.3">
      <c r="A22" s="133" t="s">
        <v>133</v>
      </c>
    </row>
    <row r="23" spans="1:1" x14ac:dyDescent="0.3">
      <c r="A23" s="133" t="s">
        <v>144</v>
      </c>
    </row>
    <row r="24" spans="1:1" x14ac:dyDescent="0.3">
      <c r="A24" s="133" t="s">
        <v>145</v>
      </c>
    </row>
    <row r="25" spans="1:1" x14ac:dyDescent="0.3">
      <c r="A25" s="133" t="s">
        <v>146</v>
      </c>
    </row>
    <row r="26" spans="1:1" x14ac:dyDescent="0.3">
      <c r="A26" s="133" t="s">
        <v>148</v>
      </c>
    </row>
    <row r="27" spans="1:1" x14ac:dyDescent="0.3">
      <c r="A27" s="133" t="s">
        <v>147</v>
      </c>
    </row>
    <row r="28" spans="1:1" x14ac:dyDescent="0.3">
      <c r="A28" s="133" t="s">
        <v>172</v>
      </c>
    </row>
    <row r="29" spans="1:1" x14ac:dyDescent="0.3">
      <c r="A29" s="133" t="s">
        <v>173</v>
      </c>
    </row>
    <row r="30" spans="1:1" x14ac:dyDescent="0.3">
      <c r="A30" s="133" t="s">
        <v>174</v>
      </c>
    </row>
    <row r="31" spans="1:1" x14ac:dyDescent="0.3">
      <c r="A31" s="133" t="s">
        <v>175</v>
      </c>
    </row>
    <row r="32" spans="1:1" x14ac:dyDescent="0.3">
      <c r="A32" s="133" t="s">
        <v>176</v>
      </c>
    </row>
    <row r="33" spans="1:1" x14ac:dyDescent="0.3">
      <c r="A33" s="133" t="s">
        <v>177</v>
      </c>
    </row>
    <row r="34" spans="1:1" x14ac:dyDescent="0.3">
      <c r="A34" s="133" t="s">
        <v>178</v>
      </c>
    </row>
    <row r="35" spans="1:1" x14ac:dyDescent="0.3">
      <c r="A35" s="133" t="s">
        <v>179</v>
      </c>
    </row>
    <row r="36" spans="1:1" x14ac:dyDescent="0.3">
      <c r="A36" s="133" t="s">
        <v>180</v>
      </c>
    </row>
    <row r="37" spans="1:1" x14ac:dyDescent="0.3">
      <c r="A37" s="133" t="s">
        <v>181</v>
      </c>
    </row>
    <row r="38" spans="1:1" x14ac:dyDescent="0.3">
      <c r="A38" s="133" t="s">
        <v>182</v>
      </c>
    </row>
    <row r="39" spans="1:1" x14ac:dyDescent="0.3">
      <c r="A39" s="133" t="s">
        <v>183</v>
      </c>
    </row>
    <row r="40" spans="1:1" x14ac:dyDescent="0.3">
      <c r="A40" s="133" t="s">
        <v>184</v>
      </c>
    </row>
    <row r="41" spans="1:1" x14ac:dyDescent="0.3">
      <c r="A41" s="133" t="s">
        <v>185</v>
      </c>
    </row>
    <row r="42" spans="1:1" x14ac:dyDescent="0.3">
      <c r="A42" s="133" t="s">
        <v>186</v>
      </c>
    </row>
    <row r="43" spans="1:1" x14ac:dyDescent="0.3">
      <c r="A43" s="133" t="s">
        <v>212</v>
      </c>
    </row>
    <row r="44" spans="1:1" x14ac:dyDescent="0.3">
      <c r="A44" s="133" t="s">
        <v>213</v>
      </c>
    </row>
    <row r="45" spans="1:1" x14ac:dyDescent="0.3">
      <c r="A45" s="133" t="s">
        <v>214</v>
      </c>
    </row>
    <row r="46" spans="1:1" x14ac:dyDescent="0.3">
      <c r="A46" s="133" t="s">
        <v>215</v>
      </c>
    </row>
    <row r="47" spans="1:1" x14ac:dyDescent="0.3">
      <c r="A47" s="133" t="s">
        <v>216</v>
      </c>
    </row>
    <row r="48" spans="1:1" x14ac:dyDescent="0.3">
      <c r="A48" s="133" t="s">
        <v>217</v>
      </c>
    </row>
    <row r="49" spans="1:1" x14ac:dyDescent="0.3">
      <c r="A49" s="133" t="s">
        <v>218</v>
      </c>
    </row>
    <row r="50" spans="1:1" x14ac:dyDescent="0.3">
      <c r="A50" s="133" t="s">
        <v>219</v>
      </c>
    </row>
    <row r="51" spans="1:1" x14ac:dyDescent="0.3">
      <c r="A51" s="133" t="s">
        <v>220</v>
      </c>
    </row>
    <row r="52" spans="1:1" x14ac:dyDescent="0.3">
      <c r="A52" s="133" t="s">
        <v>221</v>
      </c>
    </row>
    <row r="53" spans="1:1" x14ac:dyDescent="0.3">
      <c r="A53" s="133" t="s">
        <v>222</v>
      </c>
    </row>
    <row r="54" spans="1:1" x14ac:dyDescent="0.3">
      <c r="A54" s="133" t="s">
        <v>223</v>
      </c>
    </row>
    <row r="55" spans="1:1" x14ac:dyDescent="0.3">
      <c r="A55" s="133" t="s">
        <v>224</v>
      </c>
    </row>
    <row r="56" spans="1:1" x14ac:dyDescent="0.3">
      <c r="A56" s="133" t="s">
        <v>225</v>
      </c>
    </row>
    <row r="57" spans="1:1" x14ac:dyDescent="0.3">
      <c r="A57" s="133" t="s">
        <v>239</v>
      </c>
    </row>
    <row r="58" spans="1:1" x14ac:dyDescent="0.3">
      <c r="A58" s="133" t="s">
        <v>240</v>
      </c>
    </row>
    <row r="59" spans="1:1" x14ac:dyDescent="0.3">
      <c r="A59" s="133" t="s">
        <v>241</v>
      </c>
    </row>
    <row r="60" spans="1:1" x14ac:dyDescent="0.3">
      <c r="A60" s="133" t="s">
        <v>242</v>
      </c>
    </row>
    <row r="61" spans="1:1" x14ac:dyDescent="0.3">
      <c r="A61" s="133" t="s">
        <v>243</v>
      </c>
    </row>
    <row r="62" spans="1:1" x14ac:dyDescent="0.3">
      <c r="A62" s="133" t="s">
        <v>244</v>
      </c>
    </row>
    <row r="63" spans="1:1" x14ac:dyDescent="0.3">
      <c r="A63" s="133" t="s">
        <v>245</v>
      </c>
    </row>
    <row r="64" spans="1:1" x14ac:dyDescent="0.3">
      <c r="A64" s="133" t="s">
        <v>246</v>
      </c>
    </row>
    <row r="65" spans="1:1" x14ac:dyDescent="0.3">
      <c r="A65" s="133" t="s">
        <v>247</v>
      </c>
    </row>
    <row r="66" spans="1:1" x14ac:dyDescent="0.3">
      <c r="A66" s="133" t="s">
        <v>248</v>
      </c>
    </row>
    <row r="67" spans="1:1" x14ac:dyDescent="0.3">
      <c r="A67" s="133" t="s">
        <v>249</v>
      </c>
    </row>
    <row r="68" spans="1:1" x14ac:dyDescent="0.3">
      <c r="A68" s="133" t="s">
        <v>250</v>
      </c>
    </row>
    <row r="69" spans="1:1" x14ac:dyDescent="0.3">
      <c r="A69" s="133" t="s">
        <v>251</v>
      </c>
    </row>
    <row r="70" spans="1:1" x14ac:dyDescent="0.3">
      <c r="A70" s="133" t="s">
        <v>252</v>
      </c>
    </row>
    <row r="71" spans="1:1" x14ac:dyDescent="0.3">
      <c r="A71" s="133" t="s">
        <v>253</v>
      </c>
    </row>
    <row r="72" spans="1:1" x14ac:dyDescent="0.3">
      <c r="A72" s="133" t="s">
        <v>254</v>
      </c>
    </row>
    <row r="73" spans="1:1" x14ac:dyDescent="0.3">
      <c r="A73" s="133" t="s">
        <v>255</v>
      </c>
    </row>
    <row r="74" spans="1:1" x14ac:dyDescent="0.3">
      <c r="A74" s="133" t="s">
        <v>256</v>
      </c>
    </row>
    <row r="75" spans="1:1" x14ac:dyDescent="0.3">
      <c r="A75" s="133" t="s">
        <v>257</v>
      </c>
    </row>
    <row r="76" spans="1:1" x14ac:dyDescent="0.3">
      <c r="A76" s="133" t="s">
        <v>258</v>
      </c>
    </row>
    <row r="77" spans="1:1" x14ac:dyDescent="0.3">
      <c r="A77" s="133" t="s">
        <v>259</v>
      </c>
    </row>
    <row r="78" spans="1:1" x14ac:dyDescent="0.3">
      <c r="A78" s="133" t="s">
        <v>275</v>
      </c>
    </row>
    <row r="79" spans="1:1" x14ac:dyDescent="0.3">
      <c r="A79" s="133" t="s">
        <v>276</v>
      </c>
    </row>
    <row r="80" spans="1:1" x14ac:dyDescent="0.3">
      <c r="A80" s="133" t="s">
        <v>277</v>
      </c>
    </row>
    <row r="81" spans="1:1" x14ac:dyDescent="0.3">
      <c r="A81" s="133" t="s">
        <v>278</v>
      </c>
    </row>
    <row r="82" spans="1:1" x14ac:dyDescent="0.3">
      <c r="A82" s="133" t="s">
        <v>279</v>
      </c>
    </row>
    <row r="83" spans="1:1" x14ac:dyDescent="0.3">
      <c r="A83" s="133" t="s">
        <v>280</v>
      </c>
    </row>
    <row r="84" spans="1:1" x14ac:dyDescent="0.3">
      <c r="A84" s="133" t="s">
        <v>281</v>
      </c>
    </row>
    <row r="85" spans="1:1" x14ac:dyDescent="0.3">
      <c r="A85" s="133" t="s">
        <v>282</v>
      </c>
    </row>
    <row r="86" spans="1:1" x14ac:dyDescent="0.3">
      <c r="A86" s="133" t="s">
        <v>283</v>
      </c>
    </row>
    <row r="87" spans="1:1" x14ac:dyDescent="0.3">
      <c r="A87" s="133" t="s">
        <v>284</v>
      </c>
    </row>
    <row r="88" spans="1:1" x14ac:dyDescent="0.3">
      <c r="A88" s="133" t="s">
        <v>285</v>
      </c>
    </row>
    <row r="89" spans="1:1" x14ac:dyDescent="0.3">
      <c r="A89" s="133" t="s">
        <v>299</v>
      </c>
    </row>
    <row r="90" spans="1:1" x14ac:dyDescent="0.3">
      <c r="A90" s="133" t="s">
        <v>300</v>
      </c>
    </row>
    <row r="91" spans="1:1" x14ac:dyDescent="0.3">
      <c r="A91" s="133" t="s">
        <v>301</v>
      </c>
    </row>
    <row r="92" spans="1:1" x14ac:dyDescent="0.3">
      <c r="A92" s="133" t="s">
        <v>306</v>
      </c>
    </row>
    <row r="93" spans="1:1" x14ac:dyDescent="0.3">
      <c r="A93" s="133" t="s">
        <v>307</v>
      </c>
    </row>
    <row r="94" spans="1:1" x14ac:dyDescent="0.3">
      <c r="A94" s="133" t="s">
        <v>308</v>
      </c>
    </row>
    <row r="95" spans="1:1" x14ac:dyDescent="0.3">
      <c r="A95" s="133" t="s">
        <v>312</v>
      </c>
    </row>
    <row r="96" spans="1:1" x14ac:dyDescent="0.3">
      <c r="A96" s="133" t="s">
        <v>318</v>
      </c>
    </row>
    <row r="97" spans="1:1" x14ac:dyDescent="0.3">
      <c r="A97" s="133" t="s">
        <v>325</v>
      </c>
    </row>
    <row r="98" spans="1:1" x14ac:dyDescent="0.3">
      <c r="A98" s="133" t="b">
        <v>1</v>
      </c>
    </row>
    <row r="99" spans="1:1" x14ac:dyDescent="0.3">
      <c r="A99" s="133" t="b">
        <v>0</v>
      </c>
    </row>
    <row r="100" spans="1:1" x14ac:dyDescent="0.3">
      <c r="A100" s="133" t="s">
        <v>327</v>
      </c>
    </row>
    <row r="101" spans="1:1" x14ac:dyDescent="0.3">
      <c r="A101" s="133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Top 10</vt:lpstr>
      <vt:lpstr>Top 20</vt:lpstr>
      <vt:lpstr>Top 30</vt:lpstr>
      <vt:lpstr>Top 40</vt:lpstr>
      <vt:lpstr>Top 50</vt:lpstr>
      <vt:lpstr>Top 60</vt:lpstr>
      <vt:lpstr>Extra</vt:lpstr>
      <vt:lpstr>Sheet1</vt:lpstr>
      <vt:lpstr>List of Fs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2019-03-01T12:20:13Z</dcterms:modified>
</cp:coreProperties>
</file>